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https://austpork.sharepoint.com/sites/APLIntranet/Shared Documents/Communication and Events/APL Comms 2021/Website/Upload Requests/R and I/"/>
    </mc:Choice>
  </mc:AlternateContent>
  <xr:revisionPtr revIDLastSave="0" documentId="8_{AB23EB2E-F2E0-41D7-A8AB-D317D485021B}" xr6:coauthVersionLast="47" xr6:coauthVersionMax="47" xr10:uidLastSave="{00000000-0000-0000-0000-000000000000}"/>
  <bookViews>
    <workbookView xWindow="28680" yWindow="-120" windowWidth="29040" windowHeight="15840" activeTab="1" xr2:uid="{00000000-000D-0000-FFFF-FFFF00000000}"/>
  </bookViews>
  <sheets>
    <sheet name="Intro" sheetId="7" r:id="rId1"/>
    <sheet name="Outdoor" sheetId="1" r:id="rId2"/>
    <sheet name="Lookup" sheetId="4" state="hidden" r:id="rId3"/>
    <sheet name="Sheet1" sheetId="8" r:id="rId4"/>
    <sheet name="Sheet2" sheetId="9" r:id="rId5"/>
    <sheet name="Sheet3" sheetId="10" r:id="rId6"/>
  </sheets>
  <definedNames>
    <definedName name="Bedding">#REF!</definedName>
    <definedName name="Crop">Lookup!$A$24:$A$39</definedName>
    <definedName name="Crops2">Lookup!$A$22:$D$39</definedName>
    <definedName name="housing">Outdoor!$L$10:$L$11</definedName>
    <definedName name="padocks">Outdoor!$M$13:$M$18</definedName>
    <definedName name="Spent">#REF!</definedName>
    <definedName name="yes">Outdoor!$L$13:$L$14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 r="D28" i="1"/>
  <c r="C28" i="1"/>
  <c r="E27" i="1"/>
  <c r="D27" i="1"/>
  <c r="C27" i="1"/>
  <c r="H2" i="1"/>
  <c r="C54" i="1" l="1"/>
  <c r="E30" i="1"/>
  <c r="D30" i="1"/>
  <c r="C30" i="1"/>
  <c r="D29" i="1" l="1"/>
  <c r="E29" i="1" l="1"/>
  <c r="C29" i="1"/>
  <c r="C19" i="1"/>
  <c r="C22" i="1" s="1"/>
  <c r="C23" i="1" s="1"/>
  <c r="D31" i="1" l="1"/>
  <c r="D33" i="1" s="1"/>
  <c r="D34" i="1" s="1"/>
  <c r="E31" i="1"/>
  <c r="E33" i="1" s="1"/>
  <c r="E34" i="1" s="1"/>
  <c r="C31" i="1"/>
  <c r="D4" i="1"/>
  <c r="C32" i="1" l="1"/>
  <c r="C33" i="1" s="1"/>
  <c r="C34" i="1" s="1"/>
  <c r="E56" i="1" l="1"/>
  <c r="E54" i="1"/>
  <c r="E53" i="1"/>
  <c r="E52" i="1"/>
  <c r="E51" i="1"/>
  <c r="E50" i="1"/>
  <c r="E49" i="1"/>
  <c r="I49" i="1" s="1"/>
  <c r="D56" i="1"/>
  <c r="D54" i="1"/>
  <c r="D53" i="1"/>
  <c r="D52" i="1"/>
  <c r="D51" i="1"/>
  <c r="D50" i="1"/>
  <c r="D49" i="1"/>
  <c r="H49" i="1" s="1"/>
  <c r="C56" i="1"/>
  <c r="C53" i="1"/>
  <c r="C52" i="1"/>
  <c r="C51" i="1"/>
  <c r="C50" i="1"/>
  <c r="C49" i="1"/>
  <c r="G49" i="1" s="1"/>
  <c r="G50" i="1" l="1"/>
  <c r="G51" i="1" s="1"/>
  <c r="G52" i="1" s="1"/>
  <c r="G53" i="1" s="1"/>
  <c r="G54" i="1" s="1"/>
  <c r="D18" i="1"/>
  <c r="D17" i="1"/>
  <c r="D16" i="1"/>
  <c r="D15" i="1"/>
  <c r="D14" i="1"/>
  <c r="D13" i="1"/>
  <c r="D12" i="1"/>
  <c r="D11" i="1"/>
  <c r="D19" i="1" l="1"/>
  <c r="C24" i="1" l="1"/>
  <c r="H50" i="1" l="1"/>
  <c r="H51" i="1" s="1"/>
  <c r="H52" i="1" s="1"/>
  <c r="H53" i="1" s="1"/>
  <c r="H54" i="1" s="1"/>
  <c r="I50" i="1" l="1"/>
  <c r="I51" i="1" s="1"/>
  <c r="I52" i="1" s="1"/>
  <c r="I53" i="1" s="1"/>
  <c r="I54" i="1" s="1"/>
  <c r="D55" i="1"/>
  <c r="H55" i="1" s="1"/>
  <c r="H56" i="1" s="1"/>
  <c r="C55" i="1"/>
  <c r="G55" i="1" s="1"/>
  <c r="G56" i="1" s="1"/>
  <c r="E55" i="1"/>
  <c r="I55" i="1" l="1"/>
  <c r="I5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Robyn Tucker</author>
  </authors>
  <commentList>
    <comment ref="C3" authorId="0" shapeId="0" xr:uid="{00000000-0006-0000-0100-000001000000}">
      <text>
        <r>
          <rPr>
            <b/>
            <sz val="9"/>
            <color indexed="81"/>
            <rFont val="Tahoma"/>
            <family val="2"/>
          </rPr>
          <t>Insert name of applicable paddock area.  The calculator needs to be run separately for each paddock under different management e.g. with different pig classes or stocking densities.  All paddocks under the same management can be handled at once if desired.</t>
        </r>
      </text>
    </comment>
    <comment ref="C4" authorId="0" shapeId="0" xr:uid="{00000000-0006-0000-0100-000002000000}">
      <text>
        <r>
          <rPr>
            <b/>
            <sz val="9"/>
            <color indexed="81"/>
            <rFont val="Tahoma"/>
            <family val="2"/>
          </rPr>
          <t>1 ha = 10,000 m2.</t>
        </r>
      </text>
    </comment>
    <comment ref="C10" authorId="0" shapeId="0" xr:uid="{00000000-0006-0000-0100-000003000000}">
      <text>
        <r>
          <rPr>
            <b/>
            <sz val="9"/>
            <color indexed="81"/>
            <rFont val="Tahoma"/>
            <family val="2"/>
          </rPr>
          <t>Insert the number of pigs in each class in the paddock area.</t>
        </r>
      </text>
    </comment>
    <comment ref="C36" authorId="0" shapeId="0" xr:uid="{00000000-0006-0000-0100-000004000000}">
      <text>
        <r>
          <rPr>
            <b/>
            <sz val="9"/>
            <color indexed="81"/>
            <rFont val="Tahoma"/>
            <family val="2"/>
          </rPr>
          <t>Select crop grown in each year.  If the length of the crop / forage / pasture phase is less than 8 years, choose the blank crop option at the top of the list for years in which no crop is grown.</t>
        </r>
      </text>
    </comment>
    <comment ref="D36" authorId="0" shapeId="0" xr:uid="{00000000-0006-0000-0100-000005000000}">
      <text>
        <r>
          <rPr>
            <b/>
            <sz val="9"/>
            <color indexed="81"/>
            <rFont val="Tahoma"/>
            <family val="2"/>
          </rPr>
          <t>Insert yield of hay, silage or straw that you expect to harvest.  If none will be harvested, insert "0".</t>
        </r>
      </text>
    </comment>
    <comment ref="E36" authorId="0" shapeId="0" xr:uid="{00000000-0006-0000-0100-000006000000}">
      <text>
        <r>
          <rPr>
            <b/>
            <sz val="9"/>
            <color indexed="81"/>
            <rFont val="Tahoma"/>
            <family val="2"/>
          </rPr>
          <t>Insert yield of hay, silage or straw that you expect to harvest.  If none will be harvested, insert "0".</t>
        </r>
      </text>
    </comment>
  </commentList>
</comments>
</file>

<file path=xl/sharedStrings.xml><?xml version="1.0" encoding="utf-8"?>
<sst xmlns="http://schemas.openxmlformats.org/spreadsheetml/2006/main" count="175" uniqueCount="135">
  <si>
    <t>No. of Pigs</t>
  </si>
  <si>
    <t>No. of SPU</t>
  </si>
  <si>
    <t>Gilt</t>
  </si>
  <si>
    <t>Boars</t>
  </si>
  <si>
    <t>Gestating sows</t>
  </si>
  <si>
    <t>Lactating sows</t>
  </si>
  <si>
    <t>Suckers</t>
  </si>
  <si>
    <t>Weaners</t>
  </si>
  <si>
    <t>Growers</t>
  </si>
  <si>
    <t>Finishers</t>
  </si>
  <si>
    <t>Total</t>
  </si>
  <si>
    <t>Bedding Type</t>
  </si>
  <si>
    <t>Barley straw</t>
  </si>
  <si>
    <t>Wheat straw</t>
  </si>
  <si>
    <t>Rice hulls</t>
  </si>
  <si>
    <t>Hardwood sawdust</t>
  </si>
  <si>
    <t>Softwood sawdust</t>
  </si>
  <si>
    <t xml:space="preserve"> </t>
  </si>
  <si>
    <t>Burnt</t>
  </si>
  <si>
    <t>Left when shelter removed</t>
  </si>
  <si>
    <t>Dispersed over paddock</t>
  </si>
  <si>
    <t>Taken from paddock for reuse elsewhere on-farm</t>
  </si>
  <si>
    <t>Taken from paddock for reuse elsewhere off-farm</t>
  </si>
  <si>
    <t>Taken from paddock for reuse elsewhere on-farm and off-farm</t>
  </si>
  <si>
    <t>N</t>
  </si>
  <si>
    <t>P</t>
  </si>
  <si>
    <t>K</t>
  </si>
  <si>
    <t>K (%)</t>
  </si>
  <si>
    <t>P (%)</t>
  </si>
  <si>
    <t>N (%)</t>
  </si>
  <si>
    <t xml:space="preserve">N </t>
  </si>
  <si>
    <t>Crop Type</t>
  </si>
  <si>
    <t>Pasture (cut and removed)</t>
  </si>
  <si>
    <t>Forage sorghum (cut and removed)</t>
  </si>
  <si>
    <t>Triticale</t>
  </si>
  <si>
    <t>Rice</t>
  </si>
  <si>
    <t>Chickpea</t>
  </si>
  <si>
    <t>Cowpea</t>
  </si>
  <si>
    <t>Faba bean</t>
  </si>
  <si>
    <t>Lupins</t>
  </si>
  <si>
    <t>Navy beans</t>
  </si>
  <si>
    <t>Pigeon peas</t>
  </si>
  <si>
    <t>Cotton</t>
  </si>
  <si>
    <t>Year 1</t>
  </si>
  <si>
    <t>Year 2</t>
  </si>
  <si>
    <t>Year 3</t>
  </si>
  <si>
    <t>Year4</t>
  </si>
  <si>
    <t>Year 5</t>
  </si>
  <si>
    <t>Year 6</t>
  </si>
  <si>
    <t>Year 7</t>
  </si>
  <si>
    <t>Year 8</t>
  </si>
  <si>
    <t>Crop Grown</t>
  </si>
  <si>
    <t>Name of paddock area e.g. dry sows</t>
  </si>
  <si>
    <t>Bedding type</t>
  </si>
  <si>
    <t>Total bedding use for type of paddock (t/yr)</t>
  </si>
  <si>
    <t>Bedding management</t>
  </si>
  <si>
    <t>Manure</t>
  </si>
  <si>
    <t>N (kg/hd/yr)</t>
  </si>
  <si>
    <t>K (kg/hd/yr)</t>
  </si>
  <si>
    <t>P (kg/hd/yr)</t>
  </si>
  <si>
    <t>Nutrients in Manure by Class of Pig</t>
  </si>
  <si>
    <t>Bedding</t>
  </si>
  <si>
    <t>Sub-Total</t>
  </si>
  <si>
    <t>Losses through volatilisation (20%)</t>
  </si>
  <si>
    <t>Nutrient addition rate (kg/ha)</t>
  </si>
  <si>
    <t>Losses through bedding management (kg)</t>
  </si>
  <si>
    <t>Total after volatilisation losses (kg)</t>
  </si>
  <si>
    <t>Nitrogen (kg)</t>
  </si>
  <si>
    <t>Phosphorus (kg)</t>
  </si>
  <si>
    <t>Potassium (kg)</t>
  </si>
  <si>
    <t>Remaining after losses by bedding management (kg)</t>
  </si>
  <si>
    <t>-</t>
  </si>
  <si>
    <t>Length of pig phase on area (months)</t>
  </si>
  <si>
    <t>Grain Yield</t>
  </si>
  <si>
    <t>Year 4</t>
  </si>
  <si>
    <t>N (kg/DM t)</t>
  </si>
  <si>
    <t>P (kg/DM t)</t>
  </si>
  <si>
    <t>K (kg/DM t)</t>
  </si>
  <si>
    <t>BEDDING MANAGEMENT MULTIPLIER</t>
  </si>
  <si>
    <t>Barley</t>
  </si>
  <si>
    <t>Wheat</t>
  </si>
  <si>
    <t>Oats</t>
  </si>
  <si>
    <t>Total paddock (m2)</t>
  </si>
  <si>
    <t>YES/NO</t>
  </si>
  <si>
    <t>NO</t>
  </si>
  <si>
    <t>YES</t>
  </si>
  <si>
    <t>Nutrient removal by crop harvest (kg/ha)</t>
  </si>
  <si>
    <t>Lucerne hay</t>
  </si>
  <si>
    <t>Winter cereal hay</t>
  </si>
  <si>
    <t>Sorghum grain</t>
  </si>
  <si>
    <t>Maize grain</t>
  </si>
  <si>
    <t>Stocking density (pig/ha)*</t>
  </si>
  <si>
    <t>Stocking density (SPU/ha)</t>
  </si>
  <si>
    <t>PIGGERY DESCRIPTION</t>
  </si>
  <si>
    <t>Total number of pigs in paddock*</t>
  </si>
  <si>
    <t>PADDOCK MANAGEMENT - PIG PHASE  (* excludes suckers)</t>
  </si>
  <si>
    <t>NUTRIENTS ADDED OVER PIG PHASE</t>
  </si>
  <si>
    <t>PIG CLASS</t>
  </si>
  <si>
    <t>Nutrient Surplus / Deficit at End of Year (kg/ha)</t>
  </si>
  <si>
    <t>APL</t>
  </si>
  <si>
    <t>LOGO</t>
  </si>
  <si>
    <t>Introduction</t>
  </si>
  <si>
    <t>Instructions</t>
  </si>
  <si>
    <t>This simple calculator uses a colour coded system for data entry, data selection and calculations.</t>
  </si>
  <si>
    <t>Blue cells include a selection of pull-down data to choose from.</t>
  </si>
  <si>
    <t>A triangle in the top right corner of a cell indicates that guidance information is available. Hover the mouse over the</t>
  </si>
  <si>
    <t>triangle for help.</t>
  </si>
  <si>
    <t>Disclaimer</t>
  </si>
  <si>
    <t>This calculator is designed to allow piggery operators to easily estimate the amount of nutrients added to the paddocks</t>
  </si>
  <si>
    <t>Nutrient Balance Calculator - Rotational Outdoor Piggeries</t>
  </si>
  <si>
    <t>It is important to recognise that manure nutrients are unlikely to be spread evenly across the paddocks.  Levels in the area</t>
  </si>
  <si>
    <t>between the shelters and the feeders may be many times higher than in other parts of the paddock.  Consequently, it is</t>
  </si>
  <si>
    <t>important to test the soils of areas that could be expected to be nutrient-rich, and to use the results to guide decisions</t>
  </si>
  <si>
    <t>about when to end the pig phase.</t>
  </si>
  <si>
    <t>of rotational outdoor piggeries as manure nutrients, and the quantities removed by the crop / forage / pasture phase.</t>
  </si>
  <si>
    <t>White cells require data entry.  Enter data specific to your piggery where possible.</t>
  </si>
  <si>
    <t>Green cells provide the results of calculations.</t>
  </si>
  <si>
    <t xml:space="preserve">While Australian Pork Ltd (APL) has no reason to believe the output of this calculator will be inaccurate, APL is unable to </t>
  </si>
  <si>
    <t xml:space="preserve">guarantee the accuracy of this information and, subject to any terms implied by law which cannot be excluded, accepts no </t>
  </si>
  <si>
    <t>responsibility for loss suffered as a result of any party's reliance on the accuracy or currency of the outputs of this tool.</t>
  </si>
  <si>
    <t>PADDOCK MANAGEMENT</t>
  </si>
  <si>
    <t>Crop / Forage / Pasture Phase</t>
  </si>
  <si>
    <t>NUTRIENT BALANCE</t>
  </si>
  <si>
    <t>(t DM/ha)</t>
  </si>
  <si>
    <t>Hay / Straw / Silage</t>
  </si>
  <si>
    <t>N (kg/t)</t>
  </si>
  <si>
    <t>P (kg/t)</t>
  </si>
  <si>
    <t>K (kg/t)</t>
  </si>
  <si>
    <t>GRAIN</t>
  </si>
  <si>
    <t>STRAW, SILAGE, HAY</t>
  </si>
  <si>
    <t>It is important to note that grazing of pastures by stock of any kind removes nutrients very slowly since most are returned</t>
  </si>
  <si>
    <t>to the soil as manure.  The digestive system of pigs is not designed for a grass-based diet, so "grazing" by pigs removes</t>
  </si>
  <si>
    <t>almost no nutrients at all.</t>
  </si>
  <si>
    <t>Pigs on pasture</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</si>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</sst>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color rgb="FF9C0006"/>
      <name val="Calibri"/>
      <family val="2"/>
      <scheme val="minor"/>
    </font>
    <font>
      <sz val="11"/>
      <name val="Calibri"/>
      <family val="2"/>
      <scheme val="minor"/>
    </font>
    <font>
      <sz val="11"/>
      <color theme="0"/>
      <name val="Calibri"/>
      <family val="2"/>
      <scheme val="minor"/>
    </font>
    <font>
      <b/>
      <sz val="11"/>
      <color theme="0"/>
      <name val="Calibri"/>
      <family val="2"/>
      <scheme val="minor"/>
    </font>
    <font>
      <b/>
      <sz val="18"/>
      <color theme="1"/>
      <name val="Calibri"/>
      <family val="2"/>
      <scheme val="minor"/>
    </font>
    <font>
      <b/>
      <sz val="16"/>
      <color theme="1"/>
      <name val="Calibri"/>
      <family val="2"/>
      <scheme val="minor"/>
    </font>
    <font>
      <sz val="13"/>
      <color theme="1"/>
      <name val="Calibri"/>
      <family val="2"/>
      <scheme val="minor"/>
    </font>
    <font>
      <b/>
      <sz val="9"/>
      <color indexed="81"/>
      <name val="Tahoma"/>
      <family val="2"/>
    </font>
  </fonts>
  <fills count="9">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rgb="FFFFC7CE"/>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4" fillId="4" borderId="0" applyNumberFormat="0" applyBorder="0" applyAlignment="0" applyProtection="0"/>
  </cellStyleXfs>
  <cellXfs count="89">
    <xf numFmtId="0" fontId="0" fillId="0" borderId="0" xfId="0"/>
    <xf numFmtId="0" fontId="2" fillId="0" borderId="0" xfId="0" applyFont="1"/>
    <xf numFmtId="0" fontId="2" fillId="0" borderId="0" xfId="0" applyFont="1" applyAlignment="1">
      <alignment horizontal="center"/>
    </xf>
    <xf numFmtId="0" fontId="1" fillId="0" borderId="0" xfId="0" applyFont="1"/>
    <xf numFmtId="0" fontId="0" fillId="0" borderId="0" xfId="0" quotePrefix="1"/>
    <xf numFmtId="0" fontId="0" fillId="0" borderId="0" xfId="0" applyFill="1"/>
    <xf numFmtId="0" fontId="5" fillId="0" borderId="0" xfId="0" applyFont="1"/>
    <xf numFmtId="0" fontId="0" fillId="0" borderId="0" xfId="0" applyNumberFormat="1"/>
    <xf numFmtId="0" fontId="6" fillId="0" borderId="0" xfId="1" applyFont="1" applyFill="1" applyAlignment="1">
      <alignment horizontal="left"/>
    </xf>
    <xf numFmtId="0" fontId="3" fillId="6" borderId="0" xfId="0" applyFont="1" applyFill="1" applyProtection="1"/>
    <xf numFmtId="0" fontId="0" fillId="6" borderId="0" xfId="0" applyFill="1" applyProtection="1"/>
    <xf numFmtId="0" fontId="1" fillId="6" borderId="0" xfId="0" applyFont="1" applyFill="1" applyProtection="1"/>
    <xf numFmtId="0" fontId="0" fillId="0" borderId="0" xfId="0" applyProtection="1"/>
    <xf numFmtId="0" fontId="0" fillId="6" borderId="4" xfId="0" applyFill="1" applyBorder="1" applyProtection="1"/>
    <xf numFmtId="0" fontId="0" fillId="6" borderId="5" xfId="0" applyFill="1" applyBorder="1" applyProtection="1"/>
    <xf numFmtId="0" fontId="0" fillId="6" borderId="6" xfId="0" applyFont="1" applyFill="1" applyBorder="1" applyProtection="1"/>
    <xf numFmtId="0" fontId="0" fillId="6" borderId="0" xfId="0" applyFill="1" applyBorder="1" applyProtection="1"/>
    <xf numFmtId="0" fontId="0" fillId="6" borderId="7" xfId="0" applyFill="1" applyBorder="1" applyProtection="1"/>
    <xf numFmtId="0" fontId="0" fillId="6" borderId="8" xfId="0" applyFont="1" applyFill="1" applyBorder="1" applyProtection="1"/>
    <xf numFmtId="0" fontId="0" fillId="6" borderId="0" xfId="0" applyFont="1" applyFill="1" applyProtection="1"/>
    <xf numFmtId="0" fontId="7" fillId="7" borderId="3" xfId="0" applyFont="1" applyFill="1" applyBorder="1" applyProtection="1"/>
    <xf numFmtId="0" fontId="7" fillId="7" borderId="4" xfId="0" applyFont="1" applyFill="1" applyBorder="1" applyProtection="1"/>
    <xf numFmtId="0" fontId="7" fillId="7" borderId="5" xfId="0" applyFont="1" applyFill="1" applyBorder="1" applyProtection="1"/>
    <xf numFmtId="0" fontId="0" fillId="6" borderId="6" xfId="0" applyFill="1" applyBorder="1" applyProtection="1"/>
    <xf numFmtId="0" fontId="0" fillId="2" borderId="7" xfId="0" applyFill="1" applyBorder="1" applyProtection="1"/>
    <xf numFmtId="0" fontId="0" fillId="6" borderId="8" xfId="0" applyFill="1" applyBorder="1" applyProtection="1"/>
    <xf numFmtId="0" fontId="0" fillId="2" borderId="9" xfId="0" applyFill="1" applyBorder="1" applyProtection="1"/>
    <xf numFmtId="0" fontId="0" fillId="2" borderId="10" xfId="0" applyFill="1" applyBorder="1" applyProtection="1"/>
    <xf numFmtId="1" fontId="0" fillId="2" borderId="7" xfId="0" applyNumberFormat="1" applyFill="1" applyBorder="1" applyProtection="1"/>
    <xf numFmtId="1" fontId="0" fillId="2" borderId="10" xfId="0" applyNumberFormat="1" applyFill="1" applyBorder="1" applyProtection="1"/>
    <xf numFmtId="1" fontId="0" fillId="2" borderId="0" xfId="0" applyNumberFormat="1" applyFill="1" applyBorder="1" applyProtection="1"/>
    <xf numFmtId="0" fontId="0" fillId="2" borderId="0" xfId="0" applyFill="1" applyBorder="1" applyProtection="1"/>
    <xf numFmtId="1" fontId="0" fillId="2" borderId="9" xfId="0" applyNumberFormat="1" applyFill="1" applyBorder="1" applyProtection="1"/>
    <xf numFmtId="0" fontId="1" fillId="7" borderId="4" xfId="0" applyFont="1" applyFill="1" applyBorder="1" applyProtection="1"/>
    <xf numFmtId="0" fontId="1" fillId="7" borderId="5" xfId="0" applyFont="1" applyFill="1" applyBorder="1" applyProtection="1"/>
    <xf numFmtId="0" fontId="0" fillId="7" borderId="5" xfId="0" applyFill="1" applyBorder="1" applyProtection="1"/>
    <xf numFmtId="0" fontId="7" fillId="7" borderId="6" xfId="0" applyFont="1" applyFill="1" applyBorder="1" applyProtection="1"/>
    <xf numFmtId="1" fontId="0" fillId="2" borderId="6" xfId="0" applyNumberFormat="1" applyFill="1" applyBorder="1" applyProtection="1"/>
    <xf numFmtId="1" fontId="0" fillId="2" borderId="8" xfId="0" applyNumberFormat="1" applyFill="1" applyBorder="1" applyProtection="1"/>
    <xf numFmtId="0" fontId="0" fillId="5" borderId="14" xfId="0" applyFill="1" applyBorder="1" applyAlignment="1" applyProtection="1">
      <alignment horizontal="right"/>
      <protection locked="0"/>
    </xf>
    <xf numFmtId="0" fontId="0" fillId="5" borderId="1" xfId="0" applyFill="1" applyBorder="1" applyAlignment="1" applyProtection="1">
      <alignment horizontal="right"/>
      <protection locked="0"/>
    </xf>
    <xf numFmtId="0" fontId="0" fillId="5" borderId="2" xfId="0" applyFill="1" applyBorder="1" applyAlignment="1" applyProtection="1">
      <alignment horizontal="right"/>
      <protection locked="0"/>
    </xf>
    <xf numFmtId="0" fontId="0" fillId="5" borderId="1" xfId="0" applyFill="1" applyBorder="1" applyProtection="1">
      <protection locked="0"/>
    </xf>
    <xf numFmtId="0" fontId="0" fillId="3" borderId="1" xfId="0" applyFill="1" applyBorder="1" applyAlignment="1" applyProtection="1">
      <alignment horizontal="left"/>
      <protection locked="0"/>
    </xf>
    <xf numFmtId="0" fontId="0" fillId="5" borderId="11" xfId="0" applyFill="1" applyBorder="1" applyProtection="1">
      <protection locked="0"/>
    </xf>
    <xf numFmtId="0" fontId="0" fillId="3" borderId="12" xfId="0" applyFill="1" applyBorder="1" applyAlignment="1" applyProtection="1">
      <alignment horizontal="left"/>
      <protection locked="0"/>
    </xf>
    <xf numFmtId="0" fontId="0" fillId="5" borderId="12" xfId="0" applyFill="1" applyBorder="1" applyProtection="1">
      <protection locked="0"/>
    </xf>
    <xf numFmtId="0" fontId="0" fillId="5" borderId="13" xfId="0" applyFill="1" applyBorder="1" applyProtection="1">
      <protection locked="0"/>
    </xf>
    <xf numFmtId="0" fontId="0" fillId="6" borderId="15" xfId="0" applyFill="1" applyBorder="1" applyProtection="1"/>
    <xf numFmtId="1" fontId="0" fillId="2" borderId="16" xfId="0" applyNumberFormat="1" applyFill="1" applyBorder="1" applyProtection="1"/>
    <xf numFmtId="1" fontId="0" fillId="2" borderId="17" xfId="0" applyNumberFormat="1" applyFill="1" applyBorder="1" applyProtection="1"/>
    <xf numFmtId="0" fontId="7" fillId="7" borderId="0" xfId="0" applyFont="1" applyFill="1" applyBorder="1" applyAlignment="1" applyProtection="1">
      <alignment horizontal="center"/>
    </xf>
    <xf numFmtId="0" fontId="7" fillId="7" borderId="7" xfId="0" applyFont="1" applyFill="1" applyBorder="1" applyAlignment="1" applyProtection="1">
      <alignment horizontal="center"/>
    </xf>
    <xf numFmtId="0" fontId="7" fillId="7" borderId="6" xfId="0" applyFont="1" applyFill="1" applyBorder="1" applyAlignment="1" applyProtection="1">
      <alignment horizontal="center"/>
    </xf>
    <xf numFmtId="0" fontId="7" fillId="7" borderId="18" xfId="0" applyFont="1" applyFill="1" applyBorder="1" applyProtection="1"/>
    <xf numFmtId="0" fontId="0" fillId="8" borderId="0" xfId="0" applyFill="1"/>
    <xf numFmtId="0" fontId="8" fillId="8" borderId="0" xfId="0" applyFont="1" applyFill="1"/>
    <xf numFmtId="0" fontId="9" fillId="0" borderId="0" xfId="0" applyFont="1" applyFill="1" applyBorder="1"/>
    <xf numFmtId="0" fontId="9" fillId="8" borderId="19" xfId="0" applyFont="1" applyFill="1" applyBorder="1"/>
    <xf numFmtId="0" fontId="0" fillId="8" borderId="20" xfId="0" applyFill="1" applyBorder="1"/>
    <xf numFmtId="0" fontId="0" fillId="8" borderId="21" xfId="0" applyFill="1" applyBorder="1"/>
    <xf numFmtId="0" fontId="0" fillId="0" borderId="0" xfId="0" applyFill="1" applyBorder="1"/>
    <xf numFmtId="0" fontId="0" fillId="8" borderId="22" xfId="0" applyFill="1" applyBorder="1"/>
    <xf numFmtId="0" fontId="0" fillId="8" borderId="0" xfId="0" applyFill="1" applyBorder="1"/>
    <xf numFmtId="0" fontId="0" fillId="8" borderId="23" xfId="0" applyFill="1" applyBorder="1"/>
    <xf numFmtId="0" fontId="10" fillId="0" borderId="0" xfId="0" applyFont="1" applyFill="1" applyBorder="1"/>
    <xf numFmtId="0" fontId="10" fillId="8" borderId="22" xfId="0" applyFont="1" applyFill="1" applyBorder="1"/>
    <xf numFmtId="0" fontId="10" fillId="8" borderId="24" xfId="0" applyFont="1" applyFill="1" applyBorder="1"/>
    <xf numFmtId="0" fontId="0" fillId="8" borderId="25" xfId="0" applyFill="1" applyBorder="1"/>
    <xf numFmtId="0" fontId="0" fillId="8" borderId="26" xfId="0" applyFill="1" applyBorder="1"/>
    <xf numFmtId="0" fontId="9" fillId="0" borderId="23" xfId="0" applyFont="1" applyFill="1" applyBorder="1"/>
    <xf numFmtId="0" fontId="2" fillId="0" borderId="23" xfId="0" applyFont="1" applyFill="1" applyBorder="1"/>
    <xf numFmtId="0" fontId="0" fillId="8" borderId="22" xfId="0" applyFont="1" applyFill="1" applyBorder="1"/>
    <xf numFmtId="0" fontId="0" fillId="8" borderId="0" xfId="0" applyFont="1" applyFill="1" applyBorder="1"/>
    <xf numFmtId="0" fontId="0" fillId="8" borderId="23" xfId="0" applyFont="1" applyFill="1" applyBorder="1"/>
    <xf numFmtId="0" fontId="0" fillId="0" borderId="0" xfId="0" applyFont="1"/>
    <xf numFmtId="0" fontId="10" fillId="8" borderId="0" xfId="0" applyFont="1" applyFill="1" applyBorder="1"/>
    <xf numFmtId="0" fontId="0" fillId="0" borderId="23" xfId="0" applyFill="1" applyBorder="1"/>
    <xf numFmtId="0" fontId="10" fillId="0" borderId="23" xfId="0" applyFont="1" applyFill="1" applyBorder="1"/>
    <xf numFmtId="0" fontId="10" fillId="8" borderId="0" xfId="0" applyFont="1" applyFill="1"/>
    <xf numFmtId="0" fontId="2" fillId="8" borderId="22" xfId="0" applyFont="1" applyFill="1" applyBorder="1"/>
    <xf numFmtId="0" fontId="0" fillId="6" borderId="3" xfId="0" applyFont="1" applyFill="1" applyBorder="1" applyProtection="1"/>
    <xf numFmtId="0" fontId="7" fillId="7" borderId="4" xfId="0" applyFont="1" applyFill="1" applyBorder="1" applyAlignment="1" applyProtection="1">
      <alignment horizontal="center"/>
    </xf>
    <xf numFmtId="0" fontId="7" fillId="7" borderId="5" xfId="0" applyFont="1" applyFill="1" applyBorder="1" applyAlignment="1" applyProtection="1">
      <alignment horizontal="center"/>
    </xf>
    <xf numFmtId="0" fontId="0" fillId="3" borderId="12" xfId="0" applyFill="1" applyBorder="1" applyAlignment="1" applyProtection="1">
      <alignment horizontal="left"/>
      <protection locked="0"/>
    </xf>
    <xf numFmtId="0" fontId="0" fillId="3" borderId="13" xfId="0" applyFill="1" applyBorder="1" applyAlignment="1" applyProtection="1">
      <alignment horizontal="left"/>
      <protection locked="0"/>
    </xf>
    <xf numFmtId="0" fontId="0" fillId="3" borderId="1" xfId="0" applyFill="1" applyBorder="1" applyAlignment="1" applyProtection="1">
      <alignment horizontal="left"/>
      <protection locked="0"/>
    </xf>
    <xf numFmtId="0" fontId="7" fillId="7" borderId="3" xfId="0" applyFont="1" applyFill="1" applyBorder="1" applyAlignment="1" applyProtection="1">
      <alignment horizontal="left"/>
    </xf>
    <xf numFmtId="0" fontId="7" fillId="7" borderId="5" xfId="0" applyFont="1" applyFill="1" applyBorder="1" applyAlignment="1" applyProtection="1">
      <alignment horizontal="left"/>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AU"/>
              <a:t>Nutrient Balance</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Outdoor!$G$48</c:f>
              <c:strCache>
                <c:ptCount val="1"/>
                <c:pt idx="0">
                  <c:v>N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Outdoor!$B$49:$B$56</c:f>
              <c:strCache>
                <c:ptCount val="8"/>
                <c:pt idx="0">
                  <c:v>Year 1</c:v>
                </c:pt>
                <c:pt idx="1">
                  <c:v>Year 2</c:v>
                </c:pt>
                <c:pt idx="2">
                  <c:v>Year 3</c:v>
                </c:pt>
                <c:pt idx="3">
                  <c:v>Year4</c:v>
                </c:pt>
                <c:pt idx="4">
                  <c:v>Year 5</c:v>
                </c:pt>
                <c:pt idx="5">
                  <c:v>Year 6</c:v>
                </c:pt>
                <c:pt idx="6">
                  <c:v>Year 7</c:v>
                </c:pt>
                <c:pt idx="7">
                  <c:v>Year 8</c:v>
                </c:pt>
              </c:strCache>
            </c:strRef>
          </c:cat>
          <c:val>
            <c:numRef>
              <c:f>Outdoor!$G$49:$G$56</c:f>
              <c:numCache>
                <c:formatCode>0</c:formatCode>
                <c:ptCount val="8"/>
                <c:pt idx="0">
                  <c:v>142.23280000000003</c:v>
                </c:pt>
                <c:pt idx="1">
                  <c:v>33.532800000000023</c:v>
                </c:pt>
                <c:pt idx="2">
                  <c:v>-70.067199999999971</c:v>
                </c:pt>
                <c:pt idx="3">
                  <c:v>-160.06719999999996</c:v>
                </c:pt>
                <c:pt idx="4">
                  <c:v>-271.66719999999998</c:v>
                </c:pt>
                <c:pt idx="5">
                  <c:v>-375.2672</c:v>
                </c:pt>
                <c:pt idx="6">
                  <c:v>-375.2672</c:v>
                </c:pt>
                <c:pt idx="7">
                  <c:v>-375.2672</c:v>
                </c:pt>
              </c:numCache>
            </c:numRef>
          </c:val>
          <c:extLst>
            <c:ext xmlns:c16="http://schemas.microsoft.com/office/drawing/2014/chart" uri="{C3380CC4-5D6E-409C-BE32-E72D297353CC}">
              <c16:uniqueId val="{00000000-BD5F-4ED4-8F5E-3ACCE90EB452}"/>
            </c:ext>
          </c:extLst>
        </c:ser>
        <c:ser>
          <c:idx val="1"/>
          <c:order val="1"/>
          <c:tx>
            <c:strRef>
              <c:f>Outdoor!$H$48</c:f>
              <c:strCache>
                <c:ptCount val="1"/>
                <c:pt idx="0">
                  <c:v>P</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Outdoor!$B$49:$B$56</c:f>
              <c:strCache>
                <c:ptCount val="8"/>
                <c:pt idx="0">
                  <c:v>Year 1</c:v>
                </c:pt>
                <c:pt idx="1">
                  <c:v>Year 2</c:v>
                </c:pt>
                <c:pt idx="2">
                  <c:v>Year 3</c:v>
                </c:pt>
                <c:pt idx="3">
                  <c:v>Year4</c:v>
                </c:pt>
                <c:pt idx="4">
                  <c:v>Year 5</c:v>
                </c:pt>
                <c:pt idx="5">
                  <c:v>Year 6</c:v>
                </c:pt>
                <c:pt idx="6">
                  <c:v>Year 7</c:v>
                </c:pt>
                <c:pt idx="7">
                  <c:v>Year 8</c:v>
                </c:pt>
              </c:strCache>
            </c:strRef>
          </c:cat>
          <c:val>
            <c:numRef>
              <c:f>Outdoor!$H$49:$H$56</c:f>
              <c:numCache>
                <c:formatCode>0</c:formatCode>
                <c:ptCount val="8"/>
                <c:pt idx="0">
                  <c:v>92.94</c:v>
                </c:pt>
                <c:pt idx="1">
                  <c:v>72.94</c:v>
                </c:pt>
                <c:pt idx="2">
                  <c:v>58.14</c:v>
                </c:pt>
                <c:pt idx="3">
                  <c:v>52.14</c:v>
                </c:pt>
                <c:pt idx="4">
                  <c:v>31.89</c:v>
                </c:pt>
                <c:pt idx="5">
                  <c:v>17.09</c:v>
                </c:pt>
                <c:pt idx="6">
                  <c:v>17.09</c:v>
                </c:pt>
                <c:pt idx="7">
                  <c:v>17.09</c:v>
                </c:pt>
              </c:numCache>
            </c:numRef>
          </c:val>
          <c:extLst>
            <c:ext xmlns:c16="http://schemas.microsoft.com/office/drawing/2014/chart" uri="{C3380CC4-5D6E-409C-BE32-E72D297353CC}">
              <c16:uniqueId val="{00000001-BD5F-4ED4-8F5E-3ACCE90EB452}"/>
            </c:ext>
          </c:extLst>
        </c:ser>
        <c:ser>
          <c:idx val="2"/>
          <c:order val="2"/>
          <c:tx>
            <c:strRef>
              <c:f>Outdoor!$I$48</c:f>
              <c:strCache>
                <c:ptCount val="1"/>
                <c:pt idx="0">
                  <c:v>K</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Outdoor!$B$49:$B$56</c:f>
              <c:strCache>
                <c:ptCount val="8"/>
                <c:pt idx="0">
                  <c:v>Year 1</c:v>
                </c:pt>
                <c:pt idx="1">
                  <c:v>Year 2</c:v>
                </c:pt>
                <c:pt idx="2">
                  <c:v>Year 3</c:v>
                </c:pt>
                <c:pt idx="3">
                  <c:v>Year4</c:v>
                </c:pt>
                <c:pt idx="4">
                  <c:v>Year 5</c:v>
                </c:pt>
                <c:pt idx="5">
                  <c:v>Year 6</c:v>
                </c:pt>
                <c:pt idx="6">
                  <c:v>Year 7</c:v>
                </c:pt>
                <c:pt idx="7">
                  <c:v>Year 8</c:v>
                </c:pt>
              </c:strCache>
            </c:strRef>
          </c:cat>
          <c:val>
            <c:numRef>
              <c:f>Outdoor!$I$49:$I$56</c:f>
              <c:numCache>
                <c:formatCode>0</c:formatCode>
                <c:ptCount val="8"/>
                <c:pt idx="0">
                  <c:v>65.952000000000012</c:v>
                </c:pt>
                <c:pt idx="1">
                  <c:v>-13.347999999999985</c:v>
                </c:pt>
                <c:pt idx="2">
                  <c:v>-124.14799999999998</c:v>
                </c:pt>
                <c:pt idx="3">
                  <c:v>-140.14799999999997</c:v>
                </c:pt>
                <c:pt idx="4">
                  <c:v>-226.54799999999997</c:v>
                </c:pt>
                <c:pt idx="5">
                  <c:v>-337.34799999999996</c:v>
                </c:pt>
                <c:pt idx="6">
                  <c:v>-337.34799999999996</c:v>
                </c:pt>
                <c:pt idx="7">
                  <c:v>-337.34799999999996</c:v>
                </c:pt>
              </c:numCache>
            </c:numRef>
          </c:val>
          <c:extLst>
            <c:ext xmlns:c16="http://schemas.microsoft.com/office/drawing/2014/chart" uri="{C3380CC4-5D6E-409C-BE32-E72D297353CC}">
              <c16:uniqueId val="{00000002-BD5F-4ED4-8F5E-3ACCE90EB452}"/>
            </c:ext>
          </c:extLst>
        </c:ser>
        <c:dLbls>
          <c:showLegendKey val="0"/>
          <c:showVal val="0"/>
          <c:showCatName val="0"/>
          <c:showSerName val="0"/>
          <c:showPercent val="0"/>
          <c:showBubbleSize val="0"/>
        </c:dLbls>
        <c:gapWidth val="100"/>
        <c:overlap val="-24"/>
        <c:axId val="73970816"/>
        <c:axId val="73972352"/>
      </c:barChart>
      <c:catAx>
        <c:axId val="7397081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3972352"/>
        <c:crosses val="autoZero"/>
        <c:auto val="1"/>
        <c:lblAlgn val="ctr"/>
        <c:lblOffset val="100"/>
        <c:noMultiLvlLbl val="0"/>
      </c:catAx>
      <c:valAx>
        <c:axId val="7397235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73970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131618</xdr:colOff>
      <xdr:row>0</xdr:row>
      <xdr:rowOff>173182</xdr:rowOff>
    </xdr:from>
    <xdr:to>
      <xdr:col>10</xdr:col>
      <xdr:colOff>443344</xdr:colOff>
      <xdr:row>19</xdr:row>
      <xdr:rowOff>13854</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workbookViewId="0">
      <selection activeCell="B15" sqref="B15"/>
    </sheetView>
  </sheetViews>
  <sheetFormatPr defaultRowHeight="14.4" x14ac:dyDescent="0.3"/>
  <sheetData>
    <row r="1" spans="1:15" x14ac:dyDescent="0.3">
      <c r="A1" s="5"/>
      <c r="B1" s="55" t="s">
        <v>99</v>
      </c>
      <c r="C1" s="55"/>
      <c r="D1" s="55"/>
      <c r="E1" s="55"/>
      <c r="F1" s="55"/>
      <c r="G1" s="55"/>
      <c r="H1" s="55"/>
      <c r="I1" s="55"/>
      <c r="J1" s="55"/>
      <c r="K1" s="55"/>
      <c r="L1" s="55"/>
      <c r="M1" s="55"/>
      <c r="N1" s="55"/>
      <c r="O1" s="55"/>
    </row>
    <row r="2" spans="1:15" ht="23.4" x14ac:dyDescent="0.45">
      <c r="A2" s="5"/>
      <c r="B2" s="55" t="s">
        <v>100</v>
      </c>
      <c r="C2" s="55"/>
      <c r="D2" s="56" t="s">
        <v>109</v>
      </c>
      <c r="E2" s="55"/>
      <c r="F2" s="55"/>
      <c r="G2" s="55"/>
      <c r="H2" s="55"/>
      <c r="I2" s="55"/>
      <c r="J2" s="55"/>
      <c r="K2" s="55"/>
      <c r="L2" s="55"/>
      <c r="M2" s="55"/>
      <c r="N2" s="55"/>
      <c r="O2" s="55"/>
    </row>
    <row r="3" spans="1:15" ht="15" thickBot="1" x14ac:dyDescent="0.35">
      <c r="A3" s="5"/>
      <c r="B3" s="55"/>
      <c r="C3" s="55"/>
      <c r="D3" s="55"/>
      <c r="E3" s="55"/>
      <c r="F3" s="55"/>
      <c r="G3" s="55"/>
      <c r="H3" s="55"/>
      <c r="I3" s="55"/>
      <c r="J3" s="55"/>
      <c r="K3" s="55"/>
      <c r="L3" s="55"/>
      <c r="M3" s="55"/>
      <c r="N3" s="55"/>
      <c r="O3" s="55"/>
    </row>
    <row r="4" spans="1:15" ht="21.6" thickTop="1" x14ac:dyDescent="0.4">
      <c r="A4" s="57"/>
      <c r="B4" s="58" t="s">
        <v>101</v>
      </c>
      <c r="C4" s="59"/>
      <c r="D4" s="59"/>
      <c r="E4" s="59"/>
      <c r="F4" s="59"/>
      <c r="G4" s="59"/>
      <c r="H4" s="59"/>
      <c r="I4" s="59"/>
      <c r="J4" s="59"/>
      <c r="K4" s="59"/>
      <c r="L4" s="59"/>
      <c r="M4" s="59"/>
      <c r="N4" s="59"/>
      <c r="O4" s="60"/>
    </row>
    <row r="5" spans="1:15" x14ac:dyDescent="0.3">
      <c r="A5" s="61"/>
      <c r="B5" s="62"/>
      <c r="C5" s="63"/>
      <c r="D5" s="63"/>
      <c r="E5" s="63"/>
      <c r="F5" s="63"/>
      <c r="G5" s="63"/>
      <c r="H5" s="63"/>
      <c r="I5" s="63"/>
      <c r="J5" s="63"/>
      <c r="K5" s="63"/>
      <c r="L5" s="63"/>
      <c r="M5" s="63"/>
      <c r="N5" s="63"/>
      <c r="O5" s="64"/>
    </row>
    <row r="6" spans="1:15" ht="17.399999999999999" x14ac:dyDescent="0.35">
      <c r="A6" s="65"/>
      <c r="B6" s="66" t="s">
        <v>108</v>
      </c>
      <c r="C6" s="63"/>
      <c r="D6" s="63"/>
      <c r="E6" s="63"/>
      <c r="F6" s="63"/>
      <c r="G6" s="63"/>
      <c r="H6" s="63"/>
      <c r="I6" s="63"/>
      <c r="J6" s="63"/>
      <c r="K6" s="63"/>
      <c r="L6" s="63"/>
      <c r="M6" s="63"/>
      <c r="N6" s="63"/>
      <c r="O6" s="64"/>
    </row>
    <row r="7" spans="1:15" ht="17.399999999999999" x14ac:dyDescent="0.35">
      <c r="A7" s="65"/>
      <c r="B7" s="66" t="s">
        <v>114</v>
      </c>
      <c r="C7" s="63"/>
      <c r="D7" s="63"/>
      <c r="E7" s="63"/>
      <c r="F7" s="63"/>
      <c r="G7" s="63"/>
      <c r="H7" s="63"/>
      <c r="I7" s="63"/>
      <c r="J7" s="63"/>
      <c r="K7" s="63"/>
      <c r="L7" s="63"/>
      <c r="M7" s="63"/>
      <c r="N7" s="63"/>
      <c r="O7" s="64"/>
    </row>
    <row r="8" spans="1:15" ht="17.399999999999999" x14ac:dyDescent="0.35">
      <c r="A8" s="65"/>
      <c r="B8" s="66"/>
      <c r="C8" s="63"/>
      <c r="D8" s="63"/>
      <c r="E8" s="63"/>
      <c r="F8" s="63"/>
      <c r="G8" s="63"/>
      <c r="H8" s="63"/>
      <c r="I8" s="63"/>
      <c r="J8" s="63"/>
      <c r="K8" s="63"/>
      <c r="L8" s="63"/>
      <c r="M8" s="63"/>
      <c r="N8" s="63"/>
      <c r="O8" s="64"/>
    </row>
    <row r="9" spans="1:15" ht="17.399999999999999" x14ac:dyDescent="0.35">
      <c r="A9" s="65"/>
      <c r="B9" s="66" t="s">
        <v>110</v>
      </c>
      <c r="C9" s="63"/>
      <c r="D9" s="63"/>
      <c r="E9" s="63"/>
      <c r="F9" s="63"/>
      <c r="G9" s="63"/>
      <c r="H9" s="63"/>
      <c r="I9" s="63"/>
      <c r="J9" s="63"/>
      <c r="K9" s="63"/>
      <c r="L9" s="63"/>
      <c r="M9" s="63"/>
      <c r="N9" s="63"/>
      <c r="O9" s="64"/>
    </row>
    <row r="10" spans="1:15" ht="17.399999999999999" x14ac:dyDescent="0.35">
      <c r="A10" s="65"/>
      <c r="B10" s="66" t="s">
        <v>111</v>
      </c>
      <c r="C10" s="63"/>
      <c r="D10" s="63"/>
      <c r="E10" s="63"/>
      <c r="F10" s="63"/>
      <c r="G10" s="63"/>
      <c r="H10" s="63"/>
      <c r="I10" s="63"/>
      <c r="J10" s="63"/>
      <c r="K10" s="63"/>
      <c r="L10" s="63"/>
      <c r="M10" s="63"/>
      <c r="N10" s="63"/>
      <c r="O10" s="64"/>
    </row>
    <row r="11" spans="1:15" ht="17.399999999999999" x14ac:dyDescent="0.35">
      <c r="A11" s="65"/>
      <c r="B11" s="66" t="s">
        <v>112</v>
      </c>
      <c r="C11" s="63"/>
      <c r="D11" s="63"/>
      <c r="E11" s="63"/>
      <c r="F11" s="63"/>
      <c r="G11" s="63"/>
      <c r="H11" s="63"/>
      <c r="I11" s="63"/>
      <c r="J11" s="63"/>
      <c r="K11" s="63"/>
      <c r="L11" s="63"/>
      <c r="M11" s="63"/>
      <c r="N11" s="63"/>
      <c r="O11" s="64"/>
    </row>
    <row r="12" spans="1:15" ht="17.399999999999999" x14ac:dyDescent="0.35">
      <c r="A12" s="65"/>
      <c r="B12" s="66" t="s">
        <v>113</v>
      </c>
      <c r="C12" s="63"/>
      <c r="D12" s="63"/>
      <c r="E12" s="63"/>
      <c r="F12" s="63"/>
      <c r="G12" s="63"/>
      <c r="H12" s="63"/>
      <c r="I12" s="63"/>
      <c r="J12" s="63"/>
      <c r="K12" s="63"/>
      <c r="L12" s="63"/>
      <c r="M12" s="63"/>
      <c r="N12" s="63"/>
      <c r="O12" s="64"/>
    </row>
    <row r="13" spans="1:15" ht="17.399999999999999" x14ac:dyDescent="0.35">
      <c r="A13" s="65"/>
      <c r="B13" s="66"/>
      <c r="C13" s="63"/>
      <c r="D13" s="63"/>
      <c r="E13" s="63"/>
      <c r="F13" s="63"/>
      <c r="G13" s="63"/>
      <c r="H13" s="63"/>
      <c r="I13" s="63"/>
      <c r="J13" s="63"/>
      <c r="K13" s="63"/>
      <c r="L13" s="63"/>
      <c r="M13" s="63"/>
      <c r="N13" s="63"/>
      <c r="O13" s="64"/>
    </row>
    <row r="14" spans="1:15" ht="17.399999999999999" x14ac:dyDescent="0.35">
      <c r="A14" s="65"/>
      <c r="B14" s="66" t="s">
        <v>130</v>
      </c>
      <c r="C14" s="63"/>
      <c r="D14" s="63"/>
      <c r="E14" s="63"/>
      <c r="F14" s="63"/>
      <c r="G14" s="63"/>
      <c r="H14" s="63"/>
      <c r="I14" s="63"/>
      <c r="J14" s="63"/>
      <c r="K14" s="63"/>
      <c r="L14" s="63"/>
      <c r="M14" s="63"/>
      <c r="N14" s="63"/>
      <c r="O14" s="64"/>
    </row>
    <row r="15" spans="1:15" ht="17.399999999999999" x14ac:dyDescent="0.35">
      <c r="A15" s="65"/>
      <c r="B15" s="66" t="s">
        <v>131</v>
      </c>
      <c r="C15" s="63"/>
      <c r="D15" s="63"/>
      <c r="E15" s="63"/>
      <c r="F15" s="63"/>
      <c r="G15" s="63"/>
      <c r="H15" s="63"/>
      <c r="I15" s="63"/>
      <c r="J15" s="63"/>
      <c r="K15" s="63"/>
      <c r="L15" s="63"/>
      <c r="M15" s="63"/>
      <c r="N15" s="63"/>
      <c r="O15" s="64"/>
    </row>
    <row r="16" spans="1:15" ht="18" thickBot="1" x14ac:dyDescent="0.4">
      <c r="A16" s="65"/>
      <c r="B16" s="67" t="s">
        <v>132</v>
      </c>
      <c r="C16" s="68"/>
      <c r="D16" s="68"/>
      <c r="E16" s="68"/>
      <c r="F16" s="68"/>
      <c r="G16" s="68"/>
      <c r="H16" s="68"/>
      <c r="I16" s="68"/>
      <c r="J16" s="68"/>
      <c r="K16" s="68"/>
      <c r="L16" s="68"/>
      <c r="M16" s="68"/>
      <c r="N16" s="68"/>
      <c r="O16" s="69"/>
    </row>
    <row r="17" spans="1:16" ht="15" thickTop="1" x14ac:dyDescent="0.3">
      <c r="A17" s="61"/>
      <c r="B17" s="55"/>
      <c r="C17" s="55"/>
      <c r="D17" s="55"/>
      <c r="E17" s="55"/>
      <c r="F17" s="55"/>
      <c r="G17" s="55"/>
      <c r="H17" s="55"/>
      <c r="I17" s="55"/>
      <c r="J17" s="55"/>
      <c r="K17" s="55"/>
      <c r="L17" s="55"/>
      <c r="M17" s="55"/>
      <c r="N17" s="55"/>
      <c r="O17" s="55"/>
    </row>
    <row r="18" spans="1:16" ht="15" thickBot="1" x14ac:dyDescent="0.35">
      <c r="A18" s="61"/>
      <c r="B18" s="55"/>
      <c r="C18" s="55"/>
      <c r="D18" s="55"/>
      <c r="E18" s="55"/>
      <c r="F18" s="55"/>
      <c r="G18" s="55"/>
      <c r="H18" s="55"/>
      <c r="I18" s="55"/>
      <c r="J18" s="55"/>
      <c r="K18" s="55"/>
      <c r="L18" s="55"/>
      <c r="M18" s="55"/>
      <c r="N18" s="55"/>
      <c r="O18" s="55"/>
    </row>
    <row r="19" spans="1:16" ht="21.6" thickTop="1" x14ac:dyDescent="0.4">
      <c r="A19" s="70" t="s">
        <v>17</v>
      </c>
      <c r="B19" s="58" t="s">
        <v>102</v>
      </c>
      <c r="C19" s="59"/>
      <c r="D19" s="59"/>
      <c r="E19" s="59"/>
      <c r="F19" s="59"/>
      <c r="G19" s="59"/>
      <c r="H19" s="59"/>
      <c r="I19" s="59"/>
      <c r="J19" s="59"/>
      <c r="K19" s="59"/>
      <c r="L19" s="59"/>
      <c r="M19" s="59"/>
      <c r="N19" s="59"/>
      <c r="O19" s="60"/>
    </row>
    <row r="20" spans="1:16" x14ac:dyDescent="0.3">
      <c r="A20" s="71"/>
      <c r="B20" s="72" t="s">
        <v>17</v>
      </c>
      <c r="C20" s="73"/>
      <c r="D20" s="73"/>
      <c r="E20" s="73"/>
      <c r="F20" s="73"/>
      <c r="G20" s="73"/>
      <c r="H20" s="73"/>
      <c r="I20" s="73"/>
      <c r="J20" s="73"/>
      <c r="K20" s="73"/>
      <c r="L20" s="73"/>
      <c r="M20" s="73"/>
      <c r="N20" s="73"/>
      <c r="O20" s="74"/>
      <c r="P20" s="75"/>
    </row>
    <row r="21" spans="1:16" ht="17.399999999999999" x14ac:dyDescent="0.35">
      <c r="A21" s="71"/>
      <c r="B21" s="66" t="s">
        <v>103</v>
      </c>
      <c r="C21" s="76"/>
      <c r="D21" s="76"/>
      <c r="E21" s="76"/>
      <c r="F21" s="76"/>
      <c r="G21" s="76"/>
      <c r="H21" s="76"/>
      <c r="I21" s="76"/>
      <c r="J21" s="76"/>
      <c r="K21" s="73"/>
      <c r="L21" s="73"/>
      <c r="M21" s="73"/>
      <c r="N21" s="73"/>
      <c r="O21" s="74"/>
      <c r="P21" s="75"/>
    </row>
    <row r="22" spans="1:16" x14ac:dyDescent="0.3">
      <c r="A22" s="77" t="s">
        <v>17</v>
      </c>
      <c r="B22" s="62"/>
      <c r="C22" s="63"/>
      <c r="D22" s="63"/>
      <c r="E22" s="63"/>
      <c r="F22" s="63"/>
      <c r="G22" s="63"/>
      <c r="H22" s="63"/>
      <c r="I22" s="63"/>
      <c r="J22" s="63"/>
      <c r="K22" s="63"/>
      <c r="L22" s="63"/>
      <c r="M22" s="63"/>
      <c r="N22" s="63"/>
      <c r="O22" s="64"/>
    </row>
    <row r="23" spans="1:16" ht="17.399999999999999" x14ac:dyDescent="0.35">
      <c r="A23" s="78" t="s">
        <v>17</v>
      </c>
      <c r="B23" s="66" t="s">
        <v>115</v>
      </c>
      <c r="C23" s="63"/>
      <c r="D23" s="63"/>
      <c r="E23" s="63"/>
      <c r="F23" s="63"/>
      <c r="G23" s="63"/>
      <c r="H23" s="63"/>
      <c r="I23" s="63"/>
      <c r="J23" s="63"/>
      <c r="K23" s="63"/>
      <c r="L23" s="63"/>
      <c r="M23" s="63"/>
      <c r="N23" s="63"/>
      <c r="O23" s="64"/>
    </row>
    <row r="24" spans="1:16" ht="17.399999999999999" x14ac:dyDescent="0.35">
      <c r="A24" s="78"/>
      <c r="B24" s="66" t="s">
        <v>104</v>
      </c>
      <c r="C24" s="63"/>
      <c r="D24" s="63"/>
      <c r="E24" s="63"/>
      <c r="F24" s="63"/>
      <c r="G24" s="63"/>
      <c r="H24" s="63"/>
      <c r="I24" s="63"/>
      <c r="J24" s="63"/>
      <c r="K24" s="63"/>
      <c r="L24" s="63"/>
      <c r="M24" s="63"/>
      <c r="N24" s="63"/>
      <c r="O24" s="64"/>
    </row>
    <row r="25" spans="1:16" ht="17.399999999999999" x14ac:dyDescent="0.35">
      <c r="A25" s="78"/>
      <c r="B25" s="66" t="s">
        <v>116</v>
      </c>
      <c r="C25" s="63"/>
      <c r="D25" s="63"/>
      <c r="E25" s="63"/>
      <c r="F25" s="63"/>
      <c r="G25" s="63"/>
      <c r="H25" s="63"/>
      <c r="I25" s="63"/>
      <c r="J25" s="63"/>
      <c r="K25" s="63"/>
      <c r="L25" s="63"/>
      <c r="M25" s="63"/>
      <c r="N25" s="63"/>
      <c r="O25" s="64"/>
    </row>
    <row r="26" spans="1:16" ht="17.399999999999999" x14ac:dyDescent="0.35">
      <c r="A26" s="78"/>
      <c r="B26" s="66" t="s">
        <v>105</v>
      </c>
      <c r="C26" s="63"/>
      <c r="D26" s="63"/>
      <c r="E26" s="63"/>
      <c r="F26" s="63"/>
      <c r="G26" s="63"/>
      <c r="H26" s="63"/>
      <c r="I26" s="63"/>
      <c r="J26" s="63"/>
      <c r="K26" s="63"/>
      <c r="L26" s="63"/>
      <c r="M26" s="63"/>
      <c r="N26" s="63"/>
      <c r="O26" s="64"/>
    </row>
    <row r="27" spans="1:16" ht="18" thickBot="1" x14ac:dyDescent="0.4">
      <c r="A27" s="61"/>
      <c r="B27" s="67" t="s">
        <v>106</v>
      </c>
      <c r="C27" s="68"/>
      <c r="D27" s="68"/>
      <c r="E27" s="68"/>
      <c r="F27" s="68"/>
      <c r="G27" s="68"/>
      <c r="H27" s="68"/>
      <c r="I27" s="68"/>
      <c r="J27" s="68"/>
      <c r="K27" s="68"/>
      <c r="L27" s="68"/>
      <c r="M27" s="68"/>
      <c r="N27" s="68"/>
      <c r="O27" s="69"/>
    </row>
    <row r="28" spans="1:16" ht="18" thickTop="1" x14ac:dyDescent="0.35">
      <c r="A28" s="61"/>
      <c r="B28" s="79"/>
      <c r="C28" s="55"/>
      <c r="D28" s="55"/>
      <c r="E28" s="55"/>
      <c r="F28" s="55"/>
      <c r="G28" s="55"/>
      <c r="H28" s="55"/>
      <c r="I28" s="55"/>
      <c r="J28" s="55"/>
      <c r="K28" s="55"/>
      <c r="L28" s="55"/>
      <c r="M28" s="55"/>
      <c r="N28" s="55"/>
      <c r="O28" s="55"/>
    </row>
    <row r="29" spans="1:16" ht="15" thickBot="1" x14ac:dyDescent="0.35">
      <c r="A29" s="61"/>
      <c r="B29" s="55"/>
      <c r="C29" s="55"/>
      <c r="D29" s="55"/>
      <c r="E29" s="55"/>
      <c r="F29" s="55"/>
      <c r="G29" s="55"/>
      <c r="H29" s="55"/>
      <c r="I29" s="55"/>
      <c r="J29" s="55"/>
      <c r="K29" s="55"/>
      <c r="L29" s="55"/>
      <c r="M29" s="55"/>
      <c r="N29" s="55"/>
      <c r="O29" s="55"/>
    </row>
    <row r="30" spans="1:16" ht="21.6" thickTop="1" x14ac:dyDescent="0.4">
      <c r="A30" s="61"/>
      <c r="B30" s="58" t="s">
        <v>107</v>
      </c>
      <c r="C30" s="59"/>
      <c r="D30" s="59"/>
      <c r="E30" s="59"/>
      <c r="F30" s="59"/>
      <c r="G30" s="59"/>
      <c r="H30" s="59"/>
      <c r="I30" s="59"/>
      <c r="J30" s="59"/>
      <c r="K30" s="59"/>
      <c r="L30" s="59"/>
      <c r="M30" s="59"/>
      <c r="N30" s="59"/>
      <c r="O30" s="60"/>
    </row>
    <row r="31" spans="1:16" x14ac:dyDescent="0.3">
      <c r="A31" s="61"/>
      <c r="B31" s="80"/>
      <c r="C31" s="63"/>
      <c r="D31" s="63"/>
      <c r="E31" s="63"/>
      <c r="F31" s="63"/>
      <c r="G31" s="63"/>
      <c r="H31" s="63"/>
      <c r="I31" s="63"/>
      <c r="J31" s="63"/>
      <c r="K31" s="63"/>
      <c r="L31" s="63"/>
      <c r="M31" s="63"/>
      <c r="N31" s="63"/>
      <c r="O31" s="64"/>
    </row>
    <row r="32" spans="1:16" ht="17.399999999999999" x14ac:dyDescent="0.35">
      <c r="A32" s="61"/>
      <c r="B32" s="66" t="s">
        <v>117</v>
      </c>
      <c r="C32" s="63"/>
      <c r="D32" s="63"/>
      <c r="E32" s="63"/>
      <c r="F32" s="63"/>
      <c r="G32" s="63"/>
      <c r="H32" s="63"/>
      <c r="I32" s="63"/>
      <c r="J32" s="63"/>
      <c r="K32" s="63"/>
      <c r="L32" s="63"/>
      <c r="M32" s="63"/>
      <c r="N32" s="63"/>
      <c r="O32" s="64"/>
    </row>
    <row r="33" spans="1:15" ht="17.399999999999999" x14ac:dyDescent="0.35">
      <c r="A33" s="61"/>
      <c r="B33" s="66" t="s">
        <v>118</v>
      </c>
      <c r="C33" s="63"/>
      <c r="D33" s="63"/>
      <c r="E33" s="63"/>
      <c r="F33" s="63"/>
      <c r="G33" s="63"/>
      <c r="H33" s="63"/>
      <c r="I33" s="63"/>
      <c r="J33" s="63"/>
      <c r="K33" s="63"/>
      <c r="L33" s="63"/>
      <c r="M33" s="63"/>
      <c r="N33" s="63"/>
      <c r="O33" s="64"/>
    </row>
    <row r="34" spans="1:15" ht="18" thickBot="1" x14ac:dyDescent="0.4">
      <c r="A34" s="61"/>
      <c r="B34" s="67" t="s">
        <v>119</v>
      </c>
      <c r="C34" s="68"/>
      <c r="D34" s="68"/>
      <c r="E34" s="68"/>
      <c r="F34" s="68"/>
      <c r="G34" s="68"/>
      <c r="H34" s="68"/>
      <c r="I34" s="68"/>
      <c r="J34" s="68"/>
      <c r="K34" s="68"/>
      <c r="L34" s="68"/>
      <c r="M34" s="68"/>
      <c r="N34" s="68"/>
      <c r="O34" s="69"/>
    </row>
    <row r="35" spans="1:15" ht="15" thickTop="1" x14ac:dyDescent="0.3"/>
  </sheetData>
  <pageMargins left="0.7" right="0.7" top="0.75" bottom="0.75" header="0.3" footer="0.3"/>
  <pageSetup paperSize="9" scale="65" fitToHeight="0"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16"/>
  <sheetViews>
    <sheetView tabSelected="1" zoomScale="110" zoomScaleNormal="110" workbookViewId="0">
      <selection activeCell="C8" sqref="C8:E8"/>
    </sheetView>
  </sheetViews>
  <sheetFormatPr defaultColWidth="0" defaultRowHeight="14.4" zeroHeight="1" x14ac:dyDescent="0.3"/>
  <cols>
    <col min="1" max="1" width="2.88671875" style="12" customWidth="1"/>
    <col min="2" max="2" width="55.6640625" style="12" customWidth="1"/>
    <col min="3" max="3" width="19.6640625" style="12" customWidth="1"/>
    <col min="4" max="4" width="17.6640625" style="12" customWidth="1"/>
    <col min="5" max="5" width="18.33203125" style="12" customWidth="1"/>
    <col min="6" max="11" width="15.6640625" style="12" customWidth="1"/>
    <col min="12" max="14" width="8.88671875" style="12" customWidth="1"/>
    <col min="15" max="27" width="0" style="12" hidden="1" customWidth="1"/>
    <col min="28" max="16384" width="8.88671875" style="12" hidden="1"/>
  </cols>
  <sheetData>
    <row r="1" spans="1:27" ht="15" thickBot="1" x14ac:dyDescent="0.35">
      <c r="A1" s="9"/>
      <c r="B1" s="9"/>
      <c r="C1" s="10"/>
      <c r="D1" s="10"/>
      <c r="E1" s="10"/>
      <c r="F1" s="10"/>
      <c r="G1" s="11"/>
      <c r="H1" s="10"/>
      <c r="I1" s="10"/>
      <c r="J1" s="10"/>
      <c r="K1" s="10"/>
      <c r="L1" s="10"/>
      <c r="M1" s="10"/>
      <c r="N1" s="10"/>
      <c r="O1" s="10"/>
      <c r="P1" s="10"/>
      <c r="Q1" s="10"/>
      <c r="R1" s="10"/>
      <c r="S1" s="10"/>
      <c r="T1" s="10"/>
      <c r="U1" s="10"/>
      <c r="V1" s="10"/>
      <c r="W1" s="10"/>
      <c r="X1" s="10"/>
      <c r="Y1" s="10"/>
      <c r="Z1" s="10"/>
      <c r="AA1" s="10"/>
    </row>
    <row r="2" spans="1:27" ht="15" thickBot="1" x14ac:dyDescent="0.35">
      <c r="A2" s="9"/>
      <c r="B2" s="20" t="s">
        <v>93</v>
      </c>
      <c r="C2" s="20"/>
      <c r="D2" s="20"/>
      <c r="E2" s="54"/>
      <c r="F2" s="10"/>
      <c r="G2" s="11"/>
      <c r="H2" s="10" t="e">
        <f>+I27+G27*2</f>
        <v>#VALUE!</v>
      </c>
      <c r="I2" s="10"/>
      <c r="J2" s="10"/>
      <c r="K2" s="10"/>
      <c r="L2" s="10"/>
      <c r="M2" s="10"/>
      <c r="N2" s="10"/>
      <c r="O2" s="10"/>
      <c r="P2" s="10"/>
      <c r="Q2" s="10"/>
      <c r="R2" s="10"/>
      <c r="S2" s="10"/>
      <c r="T2" s="10"/>
      <c r="U2" s="10"/>
      <c r="V2" s="10"/>
      <c r="W2" s="10"/>
      <c r="X2" s="10"/>
      <c r="Y2" s="10"/>
      <c r="Z2" s="10"/>
      <c r="AA2" s="10"/>
    </row>
    <row r="3" spans="1:27" x14ac:dyDescent="0.3">
      <c r="A3" s="9"/>
      <c r="B3" s="81" t="s">
        <v>52</v>
      </c>
      <c r="C3" s="39" t="s">
        <v>134</v>
      </c>
      <c r="D3" s="13"/>
      <c r="E3" s="14"/>
      <c r="F3" s="10"/>
      <c r="G3" s="11"/>
      <c r="H3" s="10"/>
      <c r="I3" s="10"/>
      <c r="J3" s="10"/>
      <c r="K3" s="10"/>
      <c r="L3" s="10"/>
      <c r="M3" s="10"/>
      <c r="N3" s="10"/>
      <c r="O3" s="10"/>
      <c r="P3" s="10"/>
      <c r="Q3" s="10"/>
      <c r="R3" s="10"/>
      <c r="S3" s="10"/>
      <c r="T3" s="10"/>
      <c r="U3" s="10"/>
      <c r="V3" s="10"/>
      <c r="W3" s="10"/>
      <c r="X3" s="10"/>
      <c r="Y3" s="10"/>
      <c r="Z3" s="10"/>
      <c r="AA3" s="10"/>
    </row>
    <row r="4" spans="1:27" x14ac:dyDescent="0.3">
      <c r="A4" s="9"/>
      <c r="B4" s="15" t="s">
        <v>82</v>
      </c>
      <c r="C4" s="40">
        <v>500000</v>
      </c>
      <c r="D4" s="16" t="str">
        <f>(C4/10000) &amp; " ha"</f>
        <v>50 ha</v>
      </c>
      <c r="E4" s="17"/>
      <c r="F4" s="11"/>
      <c r="G4" s="10"/>
      <c r="H4" s="10"/>
      <c r="I4" s="10"/>
      <c r="J4" s="10"/>
      <c r="K4" s="10"/>
      <c r="L4" s="10"/>
      <c r="M4" s="10"/>
      <c r="N4" s="10"/>
      <c r="O4" s="10"/>
      <c r="P4" s="10"/>
      <c r="Q4" s="10"/>
      <c r="R4" s="10"/>
      <c r="S4" s="10"/>
      <c r="T4" s="10"/>
      <c r="U4" s="10"/>
      <c r="V4" s="10"/>
      <c r="W4" s="10"/>
      <c r="X4" s="10"/>
      <c r="Y4" s="10"/>
      <c r="Z4" s="10"/>
      <c r="AA4" s="10"/>
    </row>
    <row r="5" spans="1:27" x14ac:dyDescent="0.3">
      <c r="A5" s="9"/>
      <c r="B5" s="15" t="s">
        <v>72</v>
      </c>
      <c r="C5" s="41">
        <v>24</v>
      </c>
      <c r="D5" s="16"/>
      <c r="E5" s="17"/>
      <c r="F5" s="10"/>
      <c r="G5" s="11"/>
      <c r="H5" s="10"/>
      <c r="I5" s="10"/>
      <c r="J5" s="10"/>
      <c r="K5" s="10"/>
      <c r="L5" s="10"/>
      <c r="M5" s="10"/>
      <c r="N5" s="10"/>
      <c r="O5" s="10"/>
      <c r="P5" s="10"/>
      <c r="Q5" s="10"/>
      <c r="R5" s="10"/>
      <c r="S5" s="10"/>
      <c r="T5" s="10"/>
      <c r="U5" s="10"/>
      <c r="V5" s="10"/>
      <c r="W5" s="10"/>
      <c r="X5" s="10"/>
      <c r="Y5" s="10"/>
      <c r="Z5" s="10"/>
      <c r="AA5" s="10"/>
    </row>
    <row r="6" spans="1:27" x14ac:dyDescent="0.3">
      <c r="A6" s="9"/>
      <c r="B6" s="15" t="s">
        <v>53</v>
      </c>
      <c r="C6" s="86" t="s">
        <v>13</v>
      </c>
      <c r="D6" s="86"/>
      <c r="E6" s="17"/>
      <c r="F6" s="10"/>
      <c r="G6" s="11"/>
      <c r="H6" s="10"/>
      <c r="I6" s="10"/>
      <c r="J6" s="10"/>
      <c r="K6" s="10"/>
      <c r="L6" s="10"/>
      <c r="M6" s="10"/>
      <c r="N6" s="10"/>
      <c r="O6" s="10"/>
      <c r="P6" s="10"/>
      <c r="Q6" s="10"/>
      <c r="R6" s="10"/>
      <c r="S6" s="10"/>
      <c r="T6" s="10"/>
      <c r="U6" s="10"/>
      <c r="V6" s="10"/>
      <c r="W6" s="10"/>
      <c r="X6" s="10"/>
      <c r="Y6" s="10"/>
      <c r="Z6" s="10"/>
      <c r="AA6" s="10"/>
    </row>
    <row r="7" spans="1:27" x14ac:dyDescent="0.3">
      <c r="A7" s="9"/>
      <c r="B7" s="15" t="s">
        <v>54</v>
      </c>
      <c r="C7" s="42">
        <v>4</v>
      </c>
      <c r="D7" s="16"/>
      <c r="E7" s="17"/>
      <c r="F7" s="10"/>
      <c r="G7" s="11"/>
      <c r="H7" s="10"/>
      <c r="I7" s="10"/>
      <c r="J7" s="10"/>
      <c r="K7" s="10"/>
      <c r="L7" s="10"/>
      <c r="M7" s="10"/>
      <c r="N7" s="10"/>
      <c r="O7" s="10"/>
      <c r="P7" s="10"/>
      <c r="Q7" s="10"/>
      <c r="R7" s="10"/>
      <c r="S7" s="10"/>
      <c r="T7" s="10"/>
      <c r="U7" s="10"/>
      <c r="V7" s="10"/>
      <c r="W7" s="10"/>
      <c r="X7" s="10"/>
      <c r="Y7" s="10"/>
      <c r="Z7" s="10"/>
      <c r="AA7" s="10"/>
    </row>
    <row r="8" spans="1:27" ht="15" thickBot="1" x14ac:dyDescent="0.35">
      <c r="A8" s="9"/>
      <c r="B8" s="18" t="s">
        <v>55</v>
      </c>
      <c r="C8" s="84" t="s">
        <v>19</v>
      </c>
      <c r="D8" s="84"/>
      <c r="E8" s="85"/>
      <c r="F8" s="10"/>
      <c r="G8" s="11"/>
      <c r="H8" s="10"/>
      <c r="I8" s="10"/>
      <c r="J8" s="10"/>
      <c r="K8" s="10"/>
      <c r="L8" s="10"/>
      <c r="M8" s="10"/>
      <c r="N8" s="10"/>
      <c r="O8" s="10"/>
      <c r="P8" s="10"/>
      <c r="Q8" s="10"/>
      <c r="R8" s="10"/>
      <c r="S8" s="10"/>
      <c r="T8" s="10"/>
      <c r="U8" s="10"/>
      <c r="V8" s="10"/>
      <c r="W8" s="10"/>
      <c r="X8" s="10"/>
      <c r="Y8" s="10"/>
      <c r="Z8" s="10"/>
      <c r="AA8" s="10"/>
    </row>
    <row r="9" spans="1:27" ht="15" thickBot="1" x14ac:dyDescent="0.35">
      <c r="A9" s="9"/>
      <c r="B9" s="19"/>
      <c r="C9" s="10"/>
      <c r="D9" s="10"/>
      <c r="E9" s="10"/>
      <c r="F9" s="10"/>
      <c r="G9" s="11"/>
      <c r="H9" s="10"/>
      <c r="I9" s="10"/>
      <c r="J9" s="10"/>
      <c r="K9" s="10"/>
      <c r="L9" s="10"/>
      <c r="M9" s="10"/>
      <c r="N9" s="10"/>
      <c r="O9" s="10"/>
      <c r="P9" s="10"/>
      <c r="Q9" s="10"/>
      <c r="R9" s="10"/>
      <c r="S9" s="10"/>
      <c r="T9" s="10"/>
      <c r="U9" s="10"/>
      <c r="V9" s="10"/>
      <c r="W9" s="10"/>
      <c r="X9" s="10"/>
      <c r="Y9" s="10"/>
      <c r="Z9" s="10"/>
      <c r="AA9" s="10"/>
    </row>
    <row r="10" spans="1:27" x14ac:dyDescent="0.3">
      <c r="A10" s="9"/>
      <c r="B10" s="20" t="s">
        <v>97</v>
      </c>
      <c r="C10" s="21" t="s">
        <v>0</v>
      </c>
      <c r="D10" s="22" t="s">
        <v>1</v>
      </c>
      <c r="E10" s="11"/>
      <c r="F10" s="11"/>
      <c r="G10" s="11"/>
      <c r="H10" s="10"/>
      <c r="I10" s="10"/>
      <c r="J10" s="10"/>
      <c r="K10" s="10"/>
      <c r="L10" s="10"/>
      <c r="M10" s="10"/>
      <c r="N10" s="10"/>
      <c r="O10" s="10"/>
      <c r="P10" s="10"/>
      <c r="Q10" s="10"/>
      <c r="R10" s="10"/>
      <c r="S10" s="10"/>
      <c r="T10" s="10"/>
      <c r="U10" s="10"/>
      <c r="V10" s="10"/>
      <c r="W10" s="10"/>
      <c r="X10" s="10"/>
      <c r="Y10" s="10"/>
      <c r="Z10" s="10"/>
    </row>
    <row r="11" spans="1:27" x14ac:dyDescent="0.3">
      <c r="A11" s="9"/>
      <c r="B11" s="23" t="s">
        <v>2</v>
      </c>
      <c r="C11" s="42">
        <v>10</v>
      </c>
      <c r="D11" s="24">
        <f>+C11*1.8</f>
        <v>18</v>
      </c>
      <c r="E11" s="11"/>
      <c r="F11" s="11"/>
      <c r="G11" s="11"/>
      <c r="H11" s="10"/>
      <c r="I11" s="10"/>
      <c r="J11" s="10"/>
      <c r="K11" s="10"/>
      <c r="L11" s="10"/>
      <c r="M11" s="10"/>
      <c r="N11" s="10"/>
      <c r="O11" s="10"/>
      <c r="P11" s="10"/>
      <c r="Q11" s="10"/>
      <c r="R11" s="10"/>
      <c r="S11" s="10"/>
      <c r="T11" s="10"/>
      <c r="U11" s="10"/>
      <c r="V11" s="10"/>
      <c r="W11" s="10"/>
      <c r="X11" s="10"/>
      <c r="Y11" s="10"/>
      <c r="Z11" s="10"/>
    </row>
    <row r="12" spans="1:27" x14ac:dyDescent="0.3">
      <c r="A12" s="9"/>
      <c r="B12" s="23" t="s">
        <v>3</v>
      </c>
      <c r="C12" s="42">
        <v>2</v>
      </c>
      <c r="D12" s="24">
        <f>+C12*1.6</f>
        <v>3.2</v>
      </c>
      <c r="E12" s="11"/>
      <c r="F12" s="11"/>
      <c r="G12" s="11"/>
      <c r="H12" s="10"/>
      <c r="I12" s="10"/>
      <c r="J12" s="10"/>
      <c r="K12" s="10"/>
      <c r="L12" s="10"/>
      <c r="M12" s="10"/>
      <c r="N12" s="10"/>
      <c r="O12" s="10"/>
      <c r="P12" s="10"/>
      <c r="Q12" s="10"/>
      <c r="R12" s="10"/>
      <c r="S12" s="10"/>
      <c r="T12" s="10"/>
      <c r="U12" s="10"/>
      <c r="V12" s="10"/>
      <c r="W12" s="10"/>
      <c r="X12" s="10"/>
      <c r="Y12" s="10"/>
      <c r="Z12" s="10"/>
    </row>
    <row r="13" spans="1:27" x14ac:dyDescent="0.3">
      <c r="A13" s="9"/>
      <c r="B13" s="23" t="s">
        <v>4</v>
      </c>
      <c r="C13" s="42">
        <v>100</v>
      </c>
      <c r="D13" s="24">
        <f>+C13*1.6</f>
        <v>160</v>
      </c>
      <c r="E13" s="11"/>
      <c r="F13" s="11"/>
      <c r="G13" s="11"/>
      <c r="H13" s="10"/>
      <c r="I13" s="10"/>
      <c r="J13" s="10"/>
      <c r="K13" s="10"/>
      <c r="L13" s="10"/>
      <c r="M13" s="10"/>
      <c r="N13" s="10"/>
      <c r="O13" s="10"/>
      <c r="P13" s="10"/>
      <c r="Q13" s="10"/>
      <c r="R13" s="10"/>
      <c r="S13" s="10"/>
      <c r="T13" s="10"/>
      <c r="U13" s="10"/>
      <c r="V13" s="10"/>
      <c r="W13" s="10"/>
      <c r="X13" s="10"/>
      <c r="Y13" s="10"/>
      <c r="Z13" s="10"/>
    </row>
    <row r="14" spans="1:27" x14ac:dyDescent="0.3">
      <c r="A14" s="9"/>
      <c r="B14" s="23" t="s">
        <v>5</v>
      </c>
      <c r="C14" s="42">
        <v>36</v>
      </c>
      <c r="D14" s="24">
        <f>2.5*C14</f>
        <v>90</v>
      </c>
      <c r="E14" s="11"/>
      <c r="F14" s="11"/>
      <c r="G14" s="11"/>
      <c r="H14" s="10"/>
      <c r="I14" s="10"/>
      <c r="J14" s="10"/>
      <c r="K14" s="10"/>
      <c r="L14" s="10"/>
      <c r="M14" s="10"/>
      <c r="N14" s="10"/>
      <c r="O14" s="10"/>
      <c r="P14" s="10"/>
      <c r="Q14" s="10"/>
      <c r="R14" s="10"/>
      <c r="S14" s="10"/>
      <c r="T14" s="10"/>
      <c r="U14" s="10"/>
      <c r="V14" s="10"/>
      <c r="W14" s="10"/>
      <c r="X14" s="10"/>
      <c r="Y14" s="10"/>
      <c r="Z14" s="10"/>
    </row>
    <row r="15" spans="1:27" x14ac:dyDescent="0.3">
      <c r="A15" s="9"/>
      <c r="B15" s="23" t="s">
        <v>6</v>
      </c>
      <c r="C15" s="42">
        <v>240</v>
      </c>
      <c r="D15" s="24">
        <f>+C15*0.1</f>
        <v>24</v>
      </c>
      <c r="E15" s="11"/>
      <c r="F15" s="11"/>
      <c r="G15" s="11"/>
      <c r="H15" s="10"/>
      <c r="I15" s="10"/>
      <c r="J15" s="10"/>
      <c r="K15" s="10"/>
      <c r="L15" s="10"/>
      <c r="M15" s="10"/>
      <c r="N15" s="10"/>
      <c r="O15" s="10"/>
      <c r="P15" s="10"/>
      <c r="Q15" s="10"/>
      <c r="R15" s="10"/>
      <c r="S15" s="10"/>
      <c r="T15" s="10"/>
      <c r="U15" s="10"/>
      <c r="V15" s="10"/>
      <c r="W15" s="10"/>
      <c r="X15" s="10"/>
      <c r="Y15" s="10"/>
      <c r="Z15" s="10"/>
    </row>
    <row r="16" spans="1:27" x14ac:dyDescent="0.3">
      <c r="A16" s="9"/>
      <c r="B16" s="23" t="s">
        <v>7</v>
      </c>
      <c r="C16" s="42">
        <v>400</v>
      </c>
      <c r="D16" s="24">
        <f>+C16*0.5</f>
        <v>200</v>
      </c>
      <c r="E16" s="11"/>
      <c r="F16" s="11"/>
      <c r="G16" s="11"/>
      <c r="H16" s="10"/>
      <c r="I16" s="10"/>
      <c r="J16" s="10"/>
      <c r="K16" s="10"/>
      <c r="L16" s="10"/>
      <c r="M16" s="10"/>
      <c r="N16" s="10"/>
      <c r="O16" s="10"/>
      <c r="P16" s="10"/>
      <c r="Q16" s="10"/>
      <c r="R16" s="10"/>
      <c r="S16" s="10"/>
      <c r="T16" s="10"/>
      <c r="U16" s="10"/>
      <c r="V16" s="10"/>
      <c r="W16" s="10"/>
      <c r="X16" s="10"/>
      <c r="Y16" s="10"/>
      <c r="Z16" s="10"/>
    </row>
    <row r="17" spans="1:27" x14ac:dyDescent="0.3">
      <c r="A17" s="9"/>
      <c r="B17" s="23" t="s">
        <v>8</v>
      </c>
      <c r="C17" s="42">
        <v>360</v>
      </c>
      <c r="D17" s="24">
        <f>+C17*1</f>
        <v>360</v>
      </c>
      <c r="E17" s="11"/>
      <c r="F17" s="11"/>
      <c r="G17" s="11"/>
      <c r="H17" s="10"/>
      <c r="I17" s="10"/>
      <c r="J17" s="10"/>
      <c r="K17" s="10"/>
      <c r="L17" s="10"/>
      <c r="M17" s="10"/>
      <c r="N17" s="10"/>
      <c r="O17" s="10"/>
      <c r="P17" s="10"/>
      <c r="Q17" s="10"/>
      <c r="R17" s="10"/>
      <c r="S17" s="10"/>
      <c r="T17" s="10"/>
      <c r="U17" s="10"/>
      <c r="V17" s="10"/>
      <c r="W17" s="10"/>
      <c r="X17" s="10"/>
      <c r="Y17" s="10"/>
      <c r="Z17" s="10"/>
    </row>
    <row r="18" spans="1:27" x14ac:dyDescent="0.3">
      <c r="A18" s="9"/>
      <c r="B18" s="23" t="s">
        <v>9</v>
      </c>
      <c r="C18" s="42">
        <v>0</v>
      </c>
      <c r="D18" s="24">
        <f>+C18*1.6</f>
        <v>0</v>
      </c>
      <c r="E18" s="11"/>
      <c r="F18" s="11"/>
      <c r="G18" s="11"/>
      <c r="H18" s="10"/>
      <c r="I18" s="10"/>
      <c r="J18" s="10"/>
      <c r="K18" s="10"/>
      <c r="L18" s="10"/>
      <c r="M18" s="10"/>
      <c r="N18" s="10"/>
      <c r="O18" s="10"/>
      <c r="P18" s="10"/>
      <c r="Q18" s="10"/>
      <c r="R18" s="10"/>
      <c r="S18" s="10"/>
      <c r="T18" s="10"/>
      <c r="U18" s="10"/>
      <c r="V18" s="10"/>
      <c r="W18" s="10"/>
      <c r="X18" s="10"/>
      <c r="Y18" s="10"/>
      <c r="Z18" s="10"/>
    </row>
    <row r="19" spans="1:27" ht="15" thickBot="1" x14ac:dyDescent="0.35">
      <c r="A19" s="9"/>
      <c r="B19" s="25" t="s">
        <v>10</v>
      </c>
      <c r="C19" s="26">
        <f>SUM(C11:C18)</f>
        <v>1148</v>
      </c>
      <c r="D19" s="27">
        <f>SUM(D11:D18)</f>
        <v>855.2</v>
      </c>
      <c r="E19" s="11"/>
      <c r="F19" s="11"/>
      <c r="G19" s="11"/>
      <c r="H19" s="10"/>
      <c r="I19" s="10"/>
      <c r="J19" s="10"/>
      <c r="K19" s="10"/>
      <c r="L19" s="10"/>
      <c r="M19" s="10"/>
      <c r="N19" s="10"/>
      <c r="O19" s="10"/>
      <c r="P19" s="10"/>
      <c r="Q19" s="10"/>
      <c r="R19" s="10"/>
      <c r="S19" s="10"/>
      <c r="T19" s="10"/>
      <c r="U19" s="10"/>
      <c r="V19" s="10"/>
      <c r="W19" s="10"/>
      <c r="X19" s="10"/>
      <c r="Y19" s="10"/>
      <c r="Z19" s="10"/>
    </row>
    <row r="20" spans="1:27" ht="15" thickBot="1" x14ac:dyDescent="0.35">
      <c r="A20" s="9"/>
      <c r="B20" s="10"/>
      <c r="C20" s="11"/>
      <c r="D20" s="11"/>
      <c r="E20" s="11"/>
      <c r="F20" s="11"/>
      <c r="G20" s="11"/>
      <c r="H20" s="11"/>
      <c r="I20" s="10"/>
      <c r="J20" s="10"/>
      <c r="K20" s="10"/>
      <c r="L20" s="10"/>
      <c r="M20" s="10"/>
      <c r="N20" s="10"/>
      <c r="O20" s="10"/>
      <c r="P20" s="10"/>
      <c r="Q20" s="10"/>
      <c r="R20" s="10"/>
      <c r="S20" s="10"/>
      <c r="T20" s="10"/>
      <c r="U20" s="10"/>
      <c r="V20" s="10"/>
      <c r="W20" s="10"/>
      <c r="X20" s="10"/>
      <c r="Y20" s="10"/>
      <c r="Z20" s="10"/>
      <c r="AA20" s="10"/>
    </row>
    <row r="21" spans="1:27" x14ac:dyDescent="0.3">
      <c r="A21" s="9"/>
      <c r="B21" s="87" t="s">
        <v>95</v>
      </c>
      <c r="C21" s="88"/>
      <c r="D21" s="11"/>
      <c r="E21" s="11"/>
      <c r="F21" s="11"/>
      <c r="G21" s="11"/>
      <c r="H21" s="11"/>
      <c r="I21" s="10"/>
      <c r="J21" s="10"/>
      <c r="K21" s="10"/>
      <c r="L21" s="10"/>
      <c r="M21" s="10"/>
      <c r="N21" s="10"/>
      <c r="O21" s="10"/>
      <c r="P21" s="10"/>
      <c r="Q21" s="10"/>
      <c r="R21" s="10"/>
      <c r="S21" s="10"/>
      <c r="T21" s="10"/>
      <c r="U21" s="10"/>
      <c r="V21" s="10"/>
      <c r="W21" s="10"/>
      <c r="X21" s="10"/>
      <c r="Y21" s="10"/>
      <c r="Z21" s="10"/>
      <c r="AA21" s="10"/>
    </row>
    <row r="22" spans="1:27" x14ac:dyDescent="0.3">
      <c r="A22" s="9"/>
      <c r="B22" s="15" t="s">
        <v>94</v>
      </c>
      <c r="C22" s="28">
        <f>+C19</f>
        <v>1148</v>
      </c>
      <c r="D22" s="11"/>
      <c r="E22" s="11"/>
      <c r="F22" s="11"/>
      <c r="G22" s="11"/>
      <c r="H22" s="11"/>
      <c r="I22" s="10"/>
      <c r="J22" s="10"/>
      <c r="K22" s="10"/>
      <c r="L22" s="10"/>
      <c r="M22" s="10"/>
      <c r="N22" s="10"/>
      <c r="O22" s="10"/>
      <c r="P22" s="10"/>
      <c r="Q22" s="10"/>
      <c r="R22" s="10"/>
      <c r="S22" s="10"/>
      <c r="T22" s="10"/>
      <c r="U22" s="10"/>
      <c r="V22" s="10"/>
      <c r="W22" s="10"/>
      <c r="X22" s="10"/>
      <c r="Y22" s="10"/>
      <c r="Z22" s="10"/>
      <c r="AA22" s="10"/>
    </row>
    <row r="23" spans="1:27" x14ac:dyDescent="0.3">
      <c r="A23" s="9"/>
      <c r="B23" s="15" t="s">
        <v>91</v>
      </c>
      <c r="C23" s="28">
        <f>+C22/(C4/10000)</f>
        <v>22.96</v>
      </c>
      <c r="D23" s="11"/>
      <c r="E23" s="11"/>
      <c r="F23" s="11"/>
      <c r="G23" s="11"/>
      <c r="H23" s="11"/>
      <c r="I23" s="10"/>
      <c r="J23" s="10"/>
      <c r="K23" s="10"/>
      <c r="L23" s="10"/>
      <c r="M23" s="10"/>
      <c r="N23" s="10"/>
      <c r="O23" s="10"/>
      <c r="P23" s="10"/>
      <c r="Q23" s="10"/>
      <c r="R23" s="10"/>
      <c r="S23" s="10"/>
      <c r="T23" s="10"/>
      <c r="U23" s="10"/>
      <c r="V23" s="10"/>
      <c r="W23" s="10"/>
      <c r="X23" s="10"/>
      <c r="Y23" s="10"/>
      <c r="Z23" s="10"/>
      <c r="AA23" s="10"/>
    </row>
    <row r="24" spans="1:27" ht="15" thickBot="1" x14ac:dyDescent="0.35">
      <c r="A24" s="9"/>
      <c r="B24" s="18" t="s">
        <v>92</v>
      </c>
      <c r="C24" s="29">
        <f>+D19/(C4/10000)</f>
        <v>17.103999999999999</v>
      </c>
      <c r="D24" s="11"/>
      <c r="E24" s="11"/>
      <c r="F24" s="11"/>
      <c r="G24" s="11"/>
      <c r="H24" s="11"/>
      <c r="I24" s="10"/>
      <c r="J24" s="10"/>
      <c r="K24" s="10"/>
      <c r="L24" s="10"/>
      <c r="M24" s="10"/>
      <c r="N24" s="10"/>
      <c r="O24" s="10"/>
      <c r="P24" s="10"/>
      <c r="Q24" s="10"/>
      <c r="R24" s="10"/>
      <c r="S24" s="10"/>
      <c r="T24" s="10"/>
      <c r="U24" s="10"/>
      <c r="V24" s="10"/>
      <c r="W24" s="10"/>
      <c r="X24" s="10"/>
      <c r="Y24" s="10"/>
      <c r="Z24" s="10"/>
      <c r="AA24" s="10"/>
    </row>
    <row r="25" spans="1:27" ht="15" thickBot="1" x14ac:dyDescent="0.35">
      <c r="A25" s="9"/>
      <c r="B25" s="11"/>
      <c r="C25" s="11"/>
      <c r="D25" s="11"/>
      <c r="E25" s="11"/>
      <c r="F25" s="11"/>
      <c r="G25" s="11"/>
      <c r="H25" s="11"/>
      <c r="I25" s="10"/>
      <c r="J25" s="10"/>
      <c r="K25" s="10"/>
      <c r="L25" s="10"/>
      <c r="M25" s="10"/>
      <c r="N25" s="10"/>
      <c r="O25" s="10"/>
      <c r="P25" s="10"/>
      <c r="Q25" s="10"/>
      <c r="R25" s="10"/>
      <c r="S25" s="10"/>
      <c r="T25" s="10"/>
      <c r="U25" s="10"/>
      <c r="V25" s="10"/>
      <c r="W25" s="10"/>
      <c r="X25" s="10"/>
      <c r="Y25" s="10"/>
      <c r="Z25" s="10"/>
      <c r="AA25" s="10"/>
    </row>
    <row r="26" spans="1:27" x14ac:dyDescent="0.3">
      <c r="A26" s="9"/>
      <c r="B26" s="20" t="s">
        <v>96</v>
      </c>
      <c r="C26" s="82" t="s">
        <v>67</v>
      </c>
      <c r="D26" s="82" t="s">
        <v>68</v>
      </c>
      <c r="E26" s="83" t="s">
        <v>69</v>
      </c>
      <c r="F26" s="11"/>
      <c r="G26" s="11"/>
      <c r="H26" s="11"/>
      <c r="I26" s="10"/>
      <c r="J26" s="10"/>
      <c r="K26" s="10"/>
      <c r="L26" s="10"/>
      <c r="M26" s="10"/>
      <c r="N26" s="10"/>
      <c r="O26" s="10"/>
      <c r="P26" s="10"/>
      <c r="Q26" s="10"/>
      <c r="R26" s="10"/>
      <c r="S26" s="10"/>
      <c r="T26" s="10"/>
      <c r="U26" s="10"/>
      <c r="V26" s="10"/>
      <c r="W26" s="10"/>
      <c r="X26" s="10"/>
      <c r="Y26" s="10"/>
      <c r="Z26" s="10"/>
      <c r="AA26" s="10"/>
    </row>
    <row r="27" spans="1:27" x14ac:dyDescent="0.3">
      <c r="A27" s="9"/>
      <c r="B27" s="23" t="s">
        <v>56</v>
      </c>
      <c r="C27" s="30">
        <f>(C11*(VLOOKUP(B11,Lookup!$A$3:$D$10,2,FALSE))+C12*(VLOOKUP(B12,Lookup!$A$3:$D$10,2,FALSE))+C13*(VLOOKUP(B13,Lookup!$A$3:$D$10,2,FALSE))+C14*(VLOOKUP(B14,Lookup!$A$3:$D$10,2,FALSE))+C15*(VLOOKUP(B15,Lookup!$A$3:$D$10,2,FALSE))+C16*(VLOOKUP(B16,Lookup!$A$3:$D$10,2,FALSE))+C17*(VLOOKUP(B17,Lookup!$A$3:$D$10,2,FALSE))+C18*(VLOOKUP(B18,Lookup!$A$3:$D$10,2,FALSE)))*(C5/12)</f>
        <v>15879.2</v>
      </c>
      <c r="D27" s="30">
        <f>(C11*(VLOOKUP(B11,Lookup!$A$3:$D$10,3,FALSE))+C12*(VLOOKUP(B12,Lookup!$A$3:$D$10,3,FALSE))+C13*(VLOOKUP(B13,Lookup!$A$3:$D$10,3,FALSE))+C14*(VLOOKUP(B14,Lookup!$A$3:$D$10,3,FALSE))+C15*(VLOOKUP(B15,Lookup!$A$3:$D$10,3,FALSE))+C16*(VLOOKUP(B16,Lookup!$A$3:$D$10,3,FALSE))+C17*(VLOOKUP(B17,Lookup!$A$3:$D$10,3,FALSE))+C18*(VLOOKUP(B18,Lookup!$A$3:$D$10,3,FALSE)))*(C5/12)</f>
        <v>5018.8</v>
      </c>
      <c r="E27" s="28">
        <f>(C11*(VLOOKUP(B11,Lookup!$A$3:$D$10,4,FALSE))+C12*(VLOOKUP(B12,Lookup!$A$3:$D$10,4,FALSE))+C13*(VLOOKUP(B13,Lookup!$A$3:$D$10,4,FALSE))+C14*(VLOOKUP(B14,Lookup!$A$3:$D$10,4,FALSE))+C15*(VLOOKUP(B15,Lookup!$A$3:$D$10,4,FALSE))+C16*(VLOOKUP(B16,Lookup!$A$3:$D$10,4,FALSE))+C17*(VLOOKUP(B17,Lookup!$A$3:$D$10,4,FALSE))+C18*(VLOOKUP(B18,Lookup!$A$3:$D$10,4,FALSE)))*(C5/12)</f>
        <v>4196.8</v>
      </c>
      <c r="F27" s="11"/>
      <c r="G27" s="11" t="s">
        <v>17</v>
      </c>
      <c r="H27" s="11" t="s">
        <v>17</v>
      </c>
      <c r="I27" s="10" t="s">
        <v>17</v>
      </c>
      <c r="J27" s="10"/>
      <c r="K27" s="10"/>
      <c r="L27" s="10"/>
      <c r="M27" s="10"/>
      <c r="N27" s="10"/>
      <c r="O27" s="10"/>
      <c r="P27" s="10"/>
      <c r="Q27" s="10"/>
      <c r="R27" s="10"/>
      <c r="S27" s="10"/>
      <c r="T27" s="10"/>
      <c r="U27" s="10"/>
      <c r="V27" s="10"/>
      <c r="W27" s="10"/>
      <c r="X27" s="10"/>
      <c r="Y27" s="10"/>
      <c r="Z27" s="10"/>
      <c r="AA27" s="10"/>
    </row>
    <row r="28" spans="1:27" x14ac:dyDescent="0.3">
      <c r="A28" s="9"/>
      <c r="B28" s="15" t="s">
        <v>61</v>
      </c>
      <c r="C28" s="30">
        <f>(C7*(VLOOKUP(C6,Lookup!A14:D18,2,FALSE))*10)*(C5/12)</f>
        <v>41.6</v>
      </c>
      <c r="D28" s="30">
        <f>(C7*(VLOOKUP(C6,Lookup!A14:D18,3,FALSE))*10)*(C5/12)</f>
        <v>3.2</v>
      </c>
      <c r="E28" s="28">
        <f>(C7*(VLOOKUP(C6,Lookup!A14:D18,4,FALSE))*10)*(C5/12)</f>
        <v>100.8</v>
      </c>
      <c r="F28" s="11"/>
      <c r="G28" s="11"/>
      <c r="H28" s="11"/>
      <c r="I28" s="10"/>
      <c r="J28" s="10"/>
      <c r="K28" s="10"/>
      <c r="L28" s="10"/>
      <c r="M28" s="10"/>
      <c r="N28" s="10"/>
      <c r="O28" s="10"/>
      <c r="P28" s="10"/>
      <c r="Q28" s="10"/>
      <c r="R28" s="10"/>
      <c r="S28" s="10"/>
      <c r="T28" s="10"/>
      <c r="U28" s="10"/>
      <c r="V28" s="10"/>
      <c r="W28" s="10"/>
      <c r="X28" s="10"/>
      <c r="Y28" s="10"/>
      <c r="Z28" s="10"/>
      <c r="AA28" s="10"/>
    </row>
    <row r="29" spans="1:27" x14ac:dyDescent="0.3">
      <c r="A29" s="9"/>
      <c r="B29" s="48" t="s">
        <v>62</v>
      </c>
      <c r="C29" s="49">
        <f>SUM(C27:C28)</f>
        <v>15920.800000000001</v>
      </c>
      <c r="D29" s="49">
        <f>SUM(D27:D28)</f>
        <v>5022</v>
      </c>
      <c r="E29" s="50">
        <f>SUM(E27:E28)</f>
        <v>4297.6000000000004</v>
      </c>
      <c r="F29" s="11"/>
      <c r="G29" s="11"/>
      <c r="H29" s="11"/>
      <c r="I29" s="10"/>
      <c r="J29" s="10"/>
      <c r="K29" s="10"/>
      <c r="L29" s="10"/>
      <c r="M29" s="10"/>
      <c r="N29" s="10"/>
      <c r="O29" s="10"/>
      <c r="P29" s="10"/>
      <c r="Q29" s="10"/>
      <c r="R29" s="10"/>
      <c r="S29" s="10"/>
      <c r="T29" s="10"/>
      <c r="U29" s="10"/>
      <c r="V29" s="10"/>
      <c r="W29" s="10"/>
      <c r="X29" s="10"/>
      <c r="Y29" s="10"/>
      <c r="Z29" s="10"/>
      <c r="AA29" s="10"/>
    </row>
    <row r="30" spans="1:27" x14ac:dyDescent="0.3">
      <c r="A30" s="9"/>
      <c r="B30" s="23" t="s">
        <v>65</v>
      </c>
      <c r="C30" s="31">
        <f>C28*VLOOKUP(C8, Lookup!A45:D50, 2, FALSE)</f>
        <v>0</v>
      </c>
      <c r="D30" s="31">
        <f>D28*VLOOKUP(C8, Lookup!A45:D50, 3, FALSE)</f>
        <v>0</v>
      </c>
      <c r="E30" s="24">
        <f>E28*VLOOKUP(C8, Lookup!A45:D50, 4, FALSE)</f>
        <v>0</v>
      </c>
      <c r="F30" s="11"/>
      <c r="G30" s="11"/>
      <c r="H30" s="11"/>
      <c r="I30" s="10"/>
      <c r="J30" s="10"/>
      <c r="K30" s="10"/>
      <c r="L30" s="10"/>
      <c r="M30" s="10"/>
      <c r="N30" s="10"/>
      <c r="O30" s="10"/>
      <c r="P30" s="10"/>
      <c r="Q30" s="10"/>
      <c r="R30" s="10"/>
      <c r="S30" s="10"/>
      <c r="T30" s="10"/>
      <c r="U30" s="10"/>
      <c r="V30" s="10"/>
      <c r="W30" s="10"/>
      <c r="X30" s="10"/>
      <c r="Y30" s="10"/>
      <c r="Z30" s="10"/>
      <c r="AA30" s="10"/>
    </row>
    <row r="31" spans="1:27" x14ac:dyDescent="0.3">
      <c r="A31" s="9"/>
      <c r="B31" s="23" t="s">
        <v>70</v>
      </c>
      <c r="C31" s="30">
        <f>C29-C30</f>
        <v>15920.800000000001</v>
      </c>
      <c r="D31" s="30">
        <f>D29-D30</f>
        <v>5022</v>
      </c>
      <c r="E31" s="28">
        <f>E29-E30</f>
        <v>4297.6000000000004</v>
      </c>
      <c r="F31" s="11"/>
      <c r="G31" s="11"/>
      <c r="H31" s="11"/>
      <c r="I31" s="10"/>
      <c r="J31" s="10"/>
      <c r="K31" s="10"/>
      <c r="L31" s="10"/>
      <c r="M31" s="10"/>
      <c r="N31" s="10"/>
      <c r="O31" s="10"/>
      <c r="P31" s="10"/>
      <c r="Q31" s="10"/>
      <c r="R31" s="10"/>
      <c r="S31" s="10"/>
      <c r="T31" s="10"/>
      <c r="U31" s="10"/>
      <c r="V31" s="10"/>
      <c r="W31" s="10"/>
      <c r="X31" s="10"/>
      <c r="Y31" s="10"/>
      <c r="Z31" s="10"/>
      <c r="AA31" s="10"/>
    </row>
    <row r="32" spans="1:27" x14ac:dyDescent="0.3">
      <c r="A32" s="9"/>
      <c r="B32" s="23" t="s">
        <v>63</v>
      </c>
      <c r="C32" s="30">
        <f>+C31*0.2</f>
        <v>3184.1600000000003</v>
      </c>
      <c r="D32" s="31">
        <v>0</v>
      </c>
      <c r="E32" s="24">
        <v>0</v>
      </c>
      <c r="F32" s="11"/>
      <c r="G32" s="11"/>
      <c r="H32" s="11"/>
      <c r="I32" s="10"/>
      <c r="J32" s="10"/>
      <c r="K32" s="10"/>
      <c r="L32" s="10"/>
      <c r="M32" s="10"/>
      <c r="N32" s="10"/>
      <c r="O32" s="10"/>
      <c r="P32" s="10"/>
      <c r="Q32" s="10"/>
      <c r="R32" s="10"/>
      <c r="S32" s="10"/>
      <c r="T32" s="10"/>
      <c r="U32" s="10"/>
      <c r="V32" s="10"/>
      <c r="W32" s="10"/>
      <c r="X32" s="10"/>
      <c r="Y32" s="10"/>
      <c r="Z32" s="10"/>
      <c r="AA32" s="10"/>
    </row>
    <row r="33" spans="1:28" x14ac:dyDescent="0.3">
      <c r="A33" s="9"/>
      <c r="B33" s="23" t="s">
        <v>66</v>
      </c>
      <c r="C33" s="30">
        <f>+C31-C32</f>
        <v>12736.640000000001</v>
      </c>
      <c r="D33" s="30">
        <f t="shared" ref="D33:E33" si="0">+D31-D32</f>
        <v>5022</v>
      </c>
      <c r="E33" s="28">
        <f t="shared" si="0"/>
        <v>4297.6000000000004</v>
      </c>
      <c r="F33" s="11"/>
      <c r="G33" s="11"/>
      <c r="H33" s="11"/>
      <c r="I33" s="10"/>
      <c r="J33" s="10"/>
      <c r="K33" s="10"/>
      <c r="L33" s="10"/>
      <c r="M33" s="10"/>
      <c r="N33" s="10"/>
      <c r="O33" s="10"/>
      <c r="P33" s="10"/>
      <c r="Q33" s="10"/>
      <c r="R33" s="10"/>
      <c r="S33" s="10"/>
      <c r="T33" s="10"/>
      <c r="U33" s="10"/>
      <c r="V33" s="10"/>
      <c r="W33" s="10"/>
      <c r="X33" s="10"/>
      <c r="Y33" s="10"/>
      <c r="Z33" s="10"/>
      <c r="AA33" s="10"/>
    </row>
    <row r="34" spans="1:28" ht="15" thickBot="1" x14ac:dyDescent="0.35">
      <c r="A34" s="9"/>
      <c r="B34" s="25" t="s">
        <v>64</v>
      </c>
      <c r="C34" s="32">
        <f>+C33/($C$4/10000)</f>
        <v>254.73280000000003</v>
      </c>
      <c r="D34" s="32">
        <f>+D33/($C$4/10000)</f>
        <v>100.44</v>
      </c>
      <c r="E34" s="32">
        <f>+E33/($C$4/10000)</f>
        <v>85.952000000000012</v>
      </c>
      <c r="F34" s="11"/>
      <c r="G34" s="11"/>
      <c r="H34" s="11"/>
      <c r="I34" s="10"/>
      <c r="J34" s="10"/>
      <c r="K34" s="10"/>
      <c r="L34" s="10"/>
      <c r="M34" s="10"/>
      <c r="N34" s="10"/>
      <c r="O34" s="10"/>
      <c r="P34" s="10"/>
      <c r="Q34" s="10"/>
      <c r="R34" s="10"/>
      <c r="S34" s="10"/>
      <c r="T34" s="10"/>
      <c r="U34" s="10"/>
      <c r="V34" s="10"/>
      <c r="W34" s="10"/>
      <c r="X34" s="10"/>
      <c r="Y34" s="10"/>
      <c r="Z34" s="10"/>
      <c r="AA34" s="10"/>
    </row>
    <row r="35" spans="1:28" ht="15" thickBot="1" x14ac:dyDescent="0.35">
      <c r="A35" s="9"/>
      <c r="B35" s="10"/>
      <c r="C35" s="11"/>
      <c r="D35" s="11"/>
      <c r="E35" s="11"/>
      <c r="F35" s="11"/>
      <c r="G35" s="11"/>
      <c r="H35" s="11"/>
      <c r="I35" s="10"/>
      <c r="J35" s="10"/>
      <c r="K35" s="10"/>
      <c r="L35" s="10"/>
      <c r="M35" s="10"/>
      <c r="N35" s="10"/>
      <c r="O35" s="10"/>
      <c r="P35" s="10"/>
      <c r="Q35" s="10"/>
      <c r="R35" s="10"/>
      <c r="S35" s="10"/>
      <c r="T35" s="10"/>
      <c r="U35" s="10"/>
      <c r="V35" s="10"/>
      <c r="W35" s="10"/>
      <c r="X35" s="10"/>
      <c r="Y35" s="10"/>
      <c r="Z35" s="10"/>
      <c r="AA35" s="10"/>
    </row>
    <row r="36" spans="1:28" ht="15" thickBot="1" x14ac:dyDescent="0.35">
      <c r="A36" s="9"/>
      <c r="B36" s="20" t="s">
        <v>120</v>
      </c>
      <c r="C36" s="82" t="s">
        <v>51</v>
      </c>
      <c r="D36" s="82" t="s">
        <v>73</v>
      </c>
      <c r="E36" s="82" t="s">
        <v>124</v>
      </c>
      <c r="F36" s="11"/>
      <c r="G36" s="11"/>
      <c r="H36" s="11"/>
      <c r="I36" s="10"/>
      <c r="J36" s="10"/>
      <c r="K36" s="10"/>
      <c r="L36" s="10"/>
      <c r="M36" s="10"/>
      <c r="N36" s="10"/>
      <c r="O36" s="10"/>
      <c r="P36" s="10"/>
      <c r="Q36" s="10"/>
      <c r="R36" s="10"/>
      <c r="S36" s="10"/>
      <c r="T36" s="10"/>
      <c r="U36" s="10"/>
      <c r="V36" s="10"/>
      <c r="W36" s="10"/>
      <c r="X36" s="10"/>
      <c r="Y36" s="10"/>
      <c r="Z36" s="10"/>
      <c r="AA36" s="10"/>
    </row>
    <row r="37" spans="1:28" x14ac:dyDescent="0.3">
      <c r="A37" s="9"/>
      <c r="B37" s="20" t="s">
        <v>121</v>
      </c>
      <c r="C37" s="82" t="s">
        <v>17</v>
      </c>
      <c r="D37" s="82" t="s">
        <v>123</v>
      </c>
      <c r="E37" s="83" t="s">
        <v>123</v>
      </c>
      <c r="F37" s="11"/>
      <c r="G37" s="11"/>
      <c r="H37" s="11"/>
      <c r="I37" s="10"/>
      <c r="J37" s="10"/>
      <c r="K37" s="10"/>
      <c r="L37" s="10"/>
      <c r="M37" s="10"/>
      <c r="N37" s="10"/>
      <c r="O37" s="10"/>
      <c r="P37" s="10"/>
      <c r="Q37" s="10"/>
      <c r="R37" s="10"/>
      <c r="S37" s="10"/>
      <c r="T37" s="10"/>
      <c r="U37" s="10"/>
      <c r="V37" s="10"/>
      <c r="W37" s="10"/>
      <c r="X37" s="10"/>
      <c r="Y37" s="10"/>
      <c r="Z37" s="10"/>
      <c r="AA37" s="10"/>
    </row>
    <row r="38" spans="1:28" x14ac:dyDescent="0.3">
      <c r="A38" s="9"/>
      <c r="B38" s="23" t="s">
        <v>43</v>
      </c>
      <c r="C38" s="43" t="s">
        <v>39</v>
      </c>
      <c r="D38" s="42">
        <v>2.5</v>
      </c>
      <c r="E38" s="44">
        <v>0</v>
      </c>
      <c r="F38" s="11"/>
      <c r="G38" s="10"/>
      <c r="H38" s="11"/>
      <c r="I38" s="11"/>
      <c r="J38" s="10"/>
      <c r="K38" s="10"/>
      <c r="L38" s="10"/>
      <c r="M38" s="10"/>
      <c r="N38" s="10"/>
      <c r="O38" s="10"/>
      <c r="P38" s="10"/>
      <c r="Q38" s="10"/>
      <c r="R38" s="10"/>
      <c r="S38" s="10"/>
      <c r="T38" s="10"/>
      <c r="U38" s="10"/>
      <c r="V38" s="10"/>
      <c r="W38" s="10"/>
      <c r="X38" s="10"/>
      <c r="Y38" s="10"/>
      <c r="Z38" s="10"/>
      <c r="AA38" s="10"/>
      <c r="AB38" s="10"/>
    </row>
    <row r="39" spans="1:28" x14ac:dyDescent="0.3">
      <c r="A39" s="9"/>
      <c r="B39" s="23" t="s">
        <v>44</v>
      </c>
      <c r="C39" s="43" t="s">
        <v>80</v>
      </c>
      <c r="D39" s="42">
        <v>4.5</v>
      </c>
      <c r="E39" s="44">
        <v>4</v>
      </c>
      <c r="F39" s="11"/>
      <c r="G39" s="11"/>
      <c r="H39" s="11"/>
      <c r="I39" s="10"/>
      <c r="J39" s="10"/>
      <c r="K39" s="10"/>
      <c r="L39" s="10"/>
      <c r="M39" s="10"/>
      <c r="N39" s="10"/>
      <c r="O39" s="10"/>
      <c r="P39" s="10"/>
      <c r="Q39" s="10"/>
      <c r="R39" s="10"/>
      <c r="S39" s="10"/>
      <c r="T39" s="10"/>
      <c r="U39" s="10"/>
      <c r="V39" s="10"/>
      <c r="W39" s="10"/>
      <c r="X39" s="10"/>
      <c r="Y39" s="10"/>
      <c r="Z39" s="10"/>
      <c r="AA39" s="10"/>
    </row>
    <row r="40" spans="1:28" x14ac:dyDescent="0.3">
      <c r="A40" s="9"/>
      <c r="B40" s="23" t="s">
        <v>45</v>
      </c>
      <c r="C40" s="43" t="s">
        <v>79</v>
      </c>
      <c r="D40" s="42">
        <v>4</v>
      </c>
      <c r="E40" s="44">
        <v>4</v>
      </c>
      <c r="F40" s="11"/>
      <c r="G40" s="11"/>
      <c r="H40" s="11"/>
      <c r="I40" s="10"/>
      <c r="J40" s="10"/>
      <c r="K40" s="10"/>
      <c r="L40" s="10"/>
      <c r="M40" s="10"/>
      <c r="N40" s="10"/>
      <c r="O40" s="10"/>
      <c r="P40" s="10"/>
      <c r="Q40" s="10"/>
      <c r="R40" s="10"/>
      <c r="S40" s="10"/>
      <c r="T40" s="10"/>
      <c r="U40" s="10"/>
      <c r="V40" s="10"/>
      <c r="W40" s="10"/>
      <c r="X40" s="10"/>
      <c r="Y40" s="10"/>
      <c r="Z40" s="10"/>
      <c r="AA40" s="10"/>
    </row>
    <row r="41" spans="1:28" x14ac:dyDescent="0.3">
      <c r="A41" s="9"/>
      <c r="B41" s="23" t="s">
        <v>74</v>
      </c>
      <c r="C41" s="43" t="s">
        <v>39</v>
      </c>
      <c r="D41" s="42">
        <v>2</v>
      </c>
      <c r="E41" s="44">
        <v>0</v>
      </c>
      <c r="F41" s="11"/>
      <c r="G41" s="11"/>
      <c r="H41" s="11"/>
      <c r="I41" s="10"/>
      <c r="J41" s="10"/>
      <c r="K41" s="10"/>
      <c r="L41" s="10"/>
      <c r="M41" s="10"/>
      <c r="N41" s="10"/>
      <c r="O41" s="10"/>
      <c r="P41" s="10"/>
      <c r="Q41" s="10"/>
      <c r="R41" s="10"/>
      <c r="S41" s="10"/>
      <c r="T41" s="10"/>
      <c r="U41" s="10"/>
      <c r="V41" s="10"/>
      <c r="W41" s="10"/>
      <c r="X41" s="10"/>
      <c r="Y41" s="10"/>
      <c r="Z41" s="10"/>
      <c r="AA41" s="10"/>
    </row>
    <row r="42" spans="1:28" x14ac:dyDescent="0.3">
      <c r="A42" s="9"/>
      <c r="B42" s="23" t="s">
        <v>47</v>
      </c>
      <c r="C42" s="43" t="s">
        <v>80</v>
      </c>
      <c r="D42" s="42">
        <v>4.5</v>
      </c>
      <c r="E42" s="44">
        <v>4.5</v>
      </c>
      <c r="F42" s="11"/>
      <c r="G42" s="11"/>
      <c r="H42" s="11"/>
      <c r="I42" s="10"/>
      <c r="J42" s="10"/>
      <c r="K42" s="10"/>
      <c r="L42" s="10"/>
      <c r="M42" s="10"/>
      <c r="N42" s="10"/>
      <c r="O42" s="10"/>
      <c r="P42" s="10"/>
      <c r="Q42" s="10"/>
      <c r="R42" s="10"/>
      <c r="S42" s="10"/>
      <c r="T42" s="10"/>
      <c r="U42" s="10"/>
      <c r="V42" s="10"/>
      <c r="W42" s="10"/>
      <c r="X42" s="10"/>
      <c r="Y42" s="10"/>
      <c r="Z42" s="10"/>
      <c r="AA42" s="10"/>
    </row>
    <row r="43" spans="1:28" x14ac:dyDescent="0.3">
      <c r="A43" s="9"/>
      <c r="B43" s="23" t="s">
        <v>48</v>
      </c>
      <c r="C43" s="43" t="s">
        <v>79</v>
      </c>
      <c r="D43" s="42">
        <v>4</v>
      </c>
      <c r="E43" s="44">
        <v>4</v>
      </c>
      <c r="F43" s="11"/>
      <c r="G43" s="11"/>
      <c r="H43" s="11"/>
      <c r="I43" s="10"/>
      <c r="J43" s="10"/>
      <c r="K43" s="10"/>
      <c r="L43" s="10"/>
      <c r="M43" s="10"/>
      <c r="N43" s="10"/>
      <c r="O43" s="10"/>
      <c r="P43" s="10"/>
      <c r="Q43" s="10"/>
      <c r="R43" s="10"/>
      <c r="S43" s="10"/>
      <c r="T43" s="10"/>
      <c r="U43" s="10"/>
      <c r="V43" s="10"/>
      <c r="W43" s="10"/>
      <c r="X43" s="10"/>
      <c r="Y43" s="10"/>
      <c r="Z43" s="10"/>
      <c r="AA43" s="10"/>
    </row>
    <row r="44" spans="1:28" x14ac:dyDescent="0.3">
      <c r="A44" s="9"/>
      <c r="B44" s="23" t="s">
        <v>49</v>
      </c>
      <c r="C44" s="43" t="s">
        <v>71</v>
      </c>
      <c r="D44" s="42">
        <v>0</v>
      </c>
      <c r="E44" s="44">
        <v>0</v>
      </c>
      <c r="F44" s="11"/>
      <c r="G44" s="11"/>
      <c r="H44" s="11"/>
      <c r="I44" s="10"/>
      <c r="J44" s="10"/>
      <c r="K44" s="10"/>
      <c r="L44" s="10"/>
      <c r="M44" s="10"/>
      <c r="N44" s="10"/>
      <c r="O44" s="10"/>
      <c r="P44" s="10"/>
      <c r="Q44" s="10"/>
      <c r="R44" s="10"/>
      <c r="S44" s="10"/>
      <c r="T44" s="10"/>
      <c r="U44" s="10"/>
      <c r="V44" s="10"/>
      <c r="W44" s="10"/>
      <c r="X44" s="10"/>
      <c r="Y44" s="10"/>
      <c r="Z44" s="10"/>
      <c r="AA44" s="10"/>
    </row>
    <row r="45" spans="1:28" ht="15" thickBot="1" x14ac:dyDescent="0.35">
      <c r="A45" s="9"/>
      <c r="B45" s="25" t="s">
        <v>50</v>
      </c>
      <c r="C45" s="45" t="s">
        <v>71</v>
      </c>
      <c r="D45" s="46">
        <v>0</v>
      </c>
      <c r="E45" s="47">
        <v>0</v>
      </c>
      <c r="F45" s="11"/>
      <c r="G45" s="11"/>
      <c r="H45" s="11"/>
      <c r="I45" s="10"/>
      <c r="J45" s="10"/>
      <c r="K45" s="10"/>
      <c r="L45" s="10"/>
      <c r="M45" s="10"/>
      <c r="N45" s="10"/>
      <c r="O45" s="10"/>
      <c r="P45" s="10"/>
      <c r="Q45" s="10"/>
      <c r="R45" s="10"/>
      <c r="S45" s="10"/>
      <c r="T45" s="10"/>
      <c r="U45" s="10"/>
      <c r="V45" s="10"/>
      <c r="W45" s="10"/>
      <c r="X45" s="10"/>
      <c r="Y45" s="10"/>
      <c r="Z45" s="10"/>
      <c r="AA45" s="10"/>
    </row>
    <row r="46" spans="1:28" ht="15" thickBot="1" x14ac:dyDescent="0.35">
      <c r="A46" s="9"/>
      <c r="B46" s="10"/>
      <c r="C46" s="11"/>
      <c r="D46" s="11"/>
      <c r="E46" s="11"/>
      <c r="F46" s="11"/>
      <c r="G46" s="11"/>
      <c r="H46" s="11"/>
      <c r="I46" s="10"/>
      <c r="J46" s="10"/>
      <c r="K46" s="10"/>
      <c r="L46" s="10"/>
      <c r="M46" s="10"/>
      <c r="N46" s="10"/>
      <c r="O46" s="10"/>
      <c r="P46" s="10"/>
      <c r="Q46" s="10"/>
      <c r="R46" s="10"/>
      <c r="S46" s="10"/>
      <c r="T46" s="10"/>
      <c r="U46" s="10"/>
      <c r="V46" s="10"/>
      <c r="W46" s="10"/>
      <c r="X46" s="10"/>
      <c r="Y46" s="10"/>
      <c r="Z46" s="10"/>
      <c r="AA46" s="10"/>
    </row>
    <row r="47" spans="1:28" x14ac:dyDescent="0.3">
      <c r="A47" s="9"/>
      <c r="B47" s="20" t="s">
        <v>122</v>
      </c>
      <c r="C47" s="33"/>
      <c r="D47" s="33"/>
      <c r="E47" s="34"/>
      <c r="F47" s="11"/>
      <c r="G47" s="20" t="s">
        <v>98</v>
      </c>
      <c r="H47" s="21"/>
      <c r="I47" s="35"/>
      <c r="J47" s="10"/>
      <c r="K47" s="10"/>
      <c r="L47" s="10"/>
      <c r="M47" s="10"/>
      <c r="N47" s="10"/>
      <c r="O47" s="10"/>
      <c r="P47" s="10"/>
      <c r="Q47" s="10"/>
      <c r="R47" s="10"/>
      <c r="S47" s="10"/>
      <c r="T47" s="10"/>
      <c r="U47" s="10"/>
      <c r="V47" s="10"/>
      <c r="W47" s="10"/>
      <c r="X47" s="10"/>
      <c r="Y47" s="10"/>
      <c r="Z47" s="10"/>
      <c r="AA47" s="10"/>
    </row>
    <row r="48" spans="1:28" x14ac:dyDescent="0.3">
      <c r="A48" s="9"/>
      <c r="B48" s="36" t="s">
        <v>86</v>
      </c>
      <c r="C48" s="51" t="s">
        <v>30</v>
      </c>
      <c r="D48" s="51" t="s">
        <v>25</v>
      </c>
      <c r="E48" s="52" t="s">
        <v>26</v>
      </c>
      <c r="F48" s="11"/>
      <c r="G48" s="53" t="s">
        <v>30</v>
      </c>
      <c r="H48" s="51" t="s">
        <v>25</v>
      </c>
      <c r="I48" s="52" t="s">
        <v>26</v>
      </c>
      <c r="J48" s="10"/>
      <c r="K48" s="10"/>
      <c r="L48" s="10"/>
      <c r="M48" s="10"/>
      <c r="N48" s="10"/>
      <c r="O48" s="10"/>
      <c r="P48" s="10"/>
      <c r="Q48" s="10"/>
      <c r="R48" s="10"/>
      <c r="S48" s="10"/>
      <c r="T48" s="10"/>
      <c r="U48" s="10"/>
      <c r="V48" s="10"/>
      <c r="W48" s="10"/>
      <c r="X48" s="10"/>
      <c r="Y48" s="10"/>
      <c r="Z48" s="10"/>
      <c r="AA48" s="10"/>
    </row>
    <row r="49" spans="1:27" x14ac:dyDescent="0.3">
      <c r="A49" s="9"/>
      <c r="B49" s="23" t="s">
        <v>43</v>
      </c>
      <c r="C49" s="30">
        <f>D38*VLOOKUP(C38, Lookup!$A$22:$G$41, 2, FALSE) +E38*VLOOKUP(C38, Lookup!$A$22:$G$41, 5, FALSE)</f>
        <v>112.5</v>
      </c>
      <c r="D49" s="30">
        <f>D38*VLOOKUP(C38, Lookup!$A$22:$G$41, 3, FALSE) +E38*VLOOKUP(C38, Lookup!$A$22:$G$41, 6, FALSE)</f>
        <v>7.5</v>
      </c>
      <c r="E49" s="28">
        <f>D38*VLOOKUP(C38, Lookup!$A$22:$G$41, 4, FALSE) +E38*VLOOKUP(C38, Lookup!$A$22:$G$41, 7, FALSE)</f>
        <v>20</v>
      </c>
      <c r="F49" s="11"/>
      <c r="G49" s="37">
        <f>C$34-C49</f>
        <v>142.23280000000003</v>
      </c>
      <c r="H49" s="30">
        <f>D$34-D49</f>
        <v>92.94</v>
      </c>
      <c r="I49" s="28">
        <f>E$34-E49</f>
        <v>65.952000000000012</v>
      </c>
      <c r="J49" s="10"/>
      <c r="K49" s="10"/>
      <c r="L49" s="10"/>
      <c r="M49" s="10"/>
      <c r="N49" s="10"/>
      <c r="O49" s="10"/>
      <c r="P49" s="10"/>
      <c r="Q49" s="10"/>
      <c r="R49" s="10"/>
      <c r="S49" s="10"/>
      <c r="T49" s="10"/>
      <c r="U49" s="10"/>
      <c r="V49" s="10"/>
      <c r="W49" s="10"/>
      <c r="X49" s="10"/>
      <c r="Y49" s="10"/>
      <c r="Z49" s="10"/>
      <c r="AA49" s="10"/>
    </row>
    <row r="50" spans="1:27" x14ac:dyDescent="0.3">
      <c r="A50" s="9"/>
      <c r="B50" s="23" t="s">
        <v>44</v>
      </c>
      <c r="C50" s="30">
        <f>D39*VLOOKUP(C39, Lookup!$A$22:$G$41, 2, FALSE) +E39*VLOOKUP(C39, Lookup!$A$22:$G$41, 5, FALSE)</f>
        <v>108.7</v>
      </c>
      <c r="D50" s="30">
        <f>D39*VLOOKUP(C39, Lookup!$A$22:$G$41, 3, FALSE) +E39*VLOOKUP(C39, Lookup!$A$22:$G$41, 6, FALSE)</f>
        <v>20</v>
      </c>
      <c r="E50" s="28">
        <f>D39*VLOOKUP(C39, Lookup!$A$22:$G$41, 4, FALSE) +E39*VLOOKUP(C39, Lookup!$A$22:$G$41, 7, FALSE)</f>
        <v>79.3</v>
      </c>
      <c r="F50" s="11"/>
      <c r="G50" s="37">
        <f>+G49-C50</f>
        <v>33.532800000000023</v>
      </c>
      <c r="H50" s="30">
        <f t="shared" ref="H50:I56" si="1">H49-D50</f>
        <v>72.94</v>
      </c>
      <c r="I50" s="28">
        <f t="shared" si="1"/>
        <v>-13.347999999999985</v>
      </c>
      <c r="J50" s="10"/>
      <c r="K50" s="10"/>
      <c r="L50" s="10"/>
      <c r="M50" s="10"/>
      <c r="N50" s="10"/>
      <c r="O50" s="10"/>
      <c r="P50" s="10"/>
      <c r="Q50" s="10"/>
      <c r="R50" s="10"/>
      <c r="S50" s="10"/>
      <c r="T50" s="10"/>
      <c r="U50" s="10"/>
      <c r="V50" s="10"/>
      <c r="W50" s="10"/>
      <c r="X50" s="10"/>
      <c r="Y50" s="10"/>
      <c r="Z50" s="10"/>
      <c r="AA50" s="10"/>
    </row>
    <row r="51" spans="1:27" x14ac:dyDescent="0.3">
      <c r="A51" s="9"/>
      <c r="B51" s="23" t="s">
        <v>45</v>
      </c>
      <c r="C51" s="30">
        <f>D40*VLOOKUP(C40, Lookup!$A$22:$G$41, 2, FALSE) +E40*VLOOKUP(C40, Lookup!$A$22:$G$41, 5, FALSE)</f>
        <v>103.6</v>
      </c>
      <c r="D51" s="30">
        <f>D40*VLOOKUP(C40, Lookup!$A$22:$G$41, 3, FALSE) +E40*VLOOKUP(C40, Lookup!$A$22:$G$41, 6, FALSE)</f>
        <v>14.8</v>
      </c>
      <c r="E51" s="28">
        <f>D40*VLOOKUP(C40, Lookup!$A$22:$G$41, 4, FALSE) +E40*VLOOKUP(C40, Lookup!$A$22:$G$41, 7, FALSE)</f>
        <v>110.8</v>
      </c>
      <c r="F51" s="11"/>
      <c r="G51" s="37">
        <f t="shared" ref="G51:G56" si="2">+G50-C51</f>
        <v>-70.067199999999971</v>
      </c>
      <c r="H51" s="30">
        <f t="shared" si="1"/>
        <v>58.14</v>
      </c>
      <c r="I51" s="28">
        <f t="shared" si="1"/>
        <v>-124.14799999999998</v>
      </c>
      <c r="J51" s="10"/>
      <c r="K51" s="10"/>
      <c r="L51" s="10"/>
      <c r="M51" s="10"/>
      <c r="N51" s="10"/>
      <c r="O51" s="10"/>
      <c r="P51" s="10"/>
      <c r="Q51" s="10"/>
      <c r="R51" s="10"/>
      <c r="S51" s="10"/>
      <c r="T51" s="10"/>
      <c r="U51" s="10"/>
      <c r="V51" s="10"/>
      <c r="W51" s="10"/>
      <c r="X51" s="10"/>
      <c r="Y51" s="10"/>
      <c r="Z51" s="10"/>
      <c r="AA51" s="10"/>
    </row>
    <row r="52" spans="1:27" x14ac:dyDescent="0.3">
      <c r="A52" s="9"/>
      <c r="B52" s="23" t="s">
        <v>46</v>
      </c>
      <c r="C52" s="30">
        <f>D41*VLOOKUP(C41, Lookup!$A$22:$G$41, 2, FALSE) +E41*VLOOKUP(C41, Lookup!$A$22:$G$41, 5, FALSE)</f>
        <v>90</v>
      </c>
      <c r="D52" s="30">
        <f>D41*VLOOKUP(C41, Lookup!$A$22:$G$41, 3, FALSE) +E41*VLOOKUP(C41, Lookup!$A$22:$G$41, 6, FALSE)</f>
        <v>6</v>
      </c>
      <c r="E52" s="28">
        <f>D41*VLOOKUP(C41, Lookup!$A$22:$G$41, 4, FALSE) +E41*VLOOKUP(C41, Lookup!$A$22:$G$41, 7, FALSE)</f>
        <v>16</v>
      </c>
      <c r="F52" s="11"/>
      <c r="G52" s="37">
        <f t="shared" si="2"/>
        <v>-160.06719999999996</v>
      </c>
      <c r="H52" s="30">
        <f t="shared" si="1"/>
        <v>52.14</v>
      </c>
      <c r="I52" s="28">
        <f t="shared" si="1"/>
        <v>-140.14799999999997</v>
      </c>
      <c r="J52" s="10"/>
      <c r="K52" s="10"/>
      <c r="L52" s="10"/>
      <c r="M52" s="10"/>
      <c r="N52" s="10"/>
      <c r="O52" s="10"/>
      <c r="P52" s="10"/>
      <c r="Q52" s="10"/>
      <c r="R52" s="10"/>
      <c r="S52" s="10"/>
      <c r="T52" s="10"/>
      <c r="U52" s="10"/>
      <c r="V52" s="10"/>
      <c r="W52" s="10"/>
      <c r="X52" s="10"/>
      <c r="Y52" s="10"/>
      <c r="Z52" s="10"/>
      <c r="AA52" s="10"/>
    </row>
    <row r="53" spans="1:27" x14ac:dyDescent="0.3">
      <c r="A53" s="9"/>
      <c r="B53" s="23" t="s">
        <v>47</v>
      </c>
      <c r="C53" s="30">
        <f>D42*VLOOKUP(C42, Lookup!$A$22:$G$41, 2, FALSE) +E42*VLOOKUP(C42, Lookup!$A$22:$G$41, 5, FALSE)</f>
        <v>111.6</v>
      </c>
      <c r="D53" s="30">
        <f>D42*VLOOKUP(C42, Lookup!$A$22:$G$41, 3, FALSE) +E42*VLOOKUP(C42, Lookup!$A$22:$G$41, 6, FALSE)</f>
        <v>20.25</v>
      </c>
      <c r="E53" s="28">
        <f>D42*VLOOKUP(C42, Lookup!$A$22:$G$41, 4, FALSE) +E42*VLOOKUP(C42, Lookup!$A$22:$G$41, 7, FALSE)</f>
        <v>86.4</v>
      </c>
      <c r="F53" s="11"/>
      <c r="G53" s="37">
        <f t="shared" si="2"/>
        <v>-271.66719999999998</v>
      </c>
      <c r="H53" s="30">
        <f t="shared" si="1"/>
        <v>31.89</v>
      </c>
      <c r="I53" s="28">
        <f t="shared" si="1"/>
        <v>-226.54799999999997</v>
      </c>
      <c r="J53" s="10"/>
      <c r="K53" s="10"/>
      <c r="L53" s="10"/>
      <c r="M53" s="10"/>
      <c r="N53" s="10"/>
      <c r="O53" s="10"/>
      <c r="P53" s="10"/>
      <c r="Q53" s="10"/>
      <c r="R53" s="10"/>
      <c r="S53" s="10"/>
      <c r="T53" s="10"/>
      <c r="U53" s="10"/>
      <c r="V53" s="10"/>
      <c r="W53" s="10"/>
      <c r="X53" s="10"/>
      <c r="Y53" s="10"/>
      <c r="Z53" s="10"/>
      <c r="AA53" s="10"/>
    </row>
    <row r="54" spans="1:27" x14ac:dyDescent="0.3">
      <c r="A54" s="9"/>
      <c r="B54" s="23" t="s">
        <v>48</v>
      </c>
      <c r="C54" s="30">
        <f>D43*VLOOKUP(C43, Lookup!$A$22:$G$41, 2, FALSE) +E43*VLOOKUP(C43, Lookup!$A$22:$G$41, 5, FALSE)</f>
        <v>103.6</v>
      </c>
      <c r="D54" s="30">
        <f>D43*VLOOKUP(C43, Lookup!$A$22:$G$41, 3, FALSE) +E43*VLOOKUP(C43, Lookup!$A$22:$G$41, 6, FALSE)</f>
        <v>14.8</v>
      </c>
      <c r="E54" s="28">
        <f>D43*VLOOKUP(C43, Lookup!$A$22:$G$41, 4, FALSE) +E43*VLOOKUP(C43, Lookup!$A$22:$G$41, 7, FALSE)</f>
        <v>110.8</v>
      </c>
      <c r="F54" s="11"/>
      <c r="G54" s="37">
        <f t="shared" si="2"/>
        <v>-375.2672</v>
      </c>
      <c r="H54" s="30">
        <f t="shared" si="1"/>
        <v>17.09</v>
      </c>
      <c r="I54" s="28">
        <f t="shared" si="1"/>
        <v>-337.34799999999996</v>
      </c>
      <c r="J54" s="10"/>
      <c r="K54" s="10"/>
      <c r="L54" s="10"/>
      <c r="M54" s="10"/>
      <c r="N54" s="10"/>
      <c r="O54" s="10"/>
      <c r="P54" s="10"/>
      <c r="Q54" s="10"/>
      <c r="R54" s="10"/>
      <c r="S54" s="10"/>
      <c r="T54" s="10"/>
      <c r="U54" s="10"/>
      <c r="V54" s="10"/>
      <c r="W54" s="10"/>
      <c r="X54" s="10"/>
      <c r="Y54" s="10"/>
      <c r="Z54" s="10"/>
      <c r="AA54" s="10"/>
    </row>
    <row r="55" spans="1:27" x14ac:dyDescent="0.3">
      <c r="A55" s="9"/>
      <c r="B55" s="23" t="s">
        <v>49</v>
      </c>
      <c r="C55" s="30">
        <f>D44*VLOOKUP(C44, Lookup!$A$22:$G$41, 2, FALSE) +E44*VLOOKUP(C44, Lookup!$A$22:$G$41, 5, FALSE)</f>
        <v>0</v>
      </c>
      <c r="D55" s="30">
        <f>D44*VLOOKUP(C44, Lookup!$A$22:$G$41, 3, FALSE) +E44*VLOOKUP(C44, Lookup!$A$22:$G$41, 6, FALSE)</f>
        <v>0</v>
      </c>
      <c r="E55" s="28">
        <f>D44*VLOOKUP(C44, Lookup!$A$22:$G$41, 4, FALSE) +E44*VLOOKUP(C44, Lookup!$A$22:$G$41, 7, FALSE)</f>
        <v>0</v>
      </c>
      <c r="F55" s="11"/>
      <c r="G55" s="37">
        <f t="shared" si="2"/>
        <v>-375.2672</v>
      </c>
      <c r="H55" s="30">
        <f t="shared" si="1"/>
        <v>17.09</v>
      </c>
      <c r="I55" s="28">
        <f t="shared" si="1"/>
        <v>-337.34799999999996</v>
      </c>
      <c r="J55" s="10"/>
      <c r="K55" s="10"/>
      <c r="L55" s="10"/>
      <c r="M55" s="10"/>
      <c r="N55" s="10"/>
      <c r="O55" s="10"/>
      <c r="P55" s="10"/>
      <c r="Q55" s="10"/>
      <c r="R55" s="10"/>
      <c r="S55" s="10"/>
      <c r="T55" s="10"/>
      <c r="U55" s="10"/>
      <c r="V55" s="10"/>
      <c r="W55" s="10"/>
      <c r="X55" s="10"/>
      <c r="Y55" s="10"/>
      <c r="Z55" s="10"/>
      <c r="AA55" s="10"/>
    </row>
    <row r="56" spans="1:27" ht="15" thickBot="1" x14ac:dyDescent="0.35">
      <c r="A56" s="9"/>
      <c r="B56" s="25" t="s">
        <v>50</v>
      </c>
      <c r="C56" s="32">
        <f>D45*VLOOKUP(C45, Lookup!$A$22:$G$41, 2, FALSE) +E45*VLOOKUP(C45, Lookup!$A$22:$G$41, 5, FALSE)</f>
        <v>0</v>
      </c>
      <c r="D56" s="32">
        <f>D45*VLOOKUP(C45, Lookup!$A$22:$G$41, 3, FALSE) +E45*VLOOKUP(C45, Lookup!$A$22:$G$41, 6, FALSE)</f>
        <v>0</v>
      </c>
      <c r="E56" s="29">
        <f>D45*VLOOKUP(C45, Lookup!$A$22:$G$41, 4, FALSE) +E45*VLOOKUP(C45, Lookup!$A$22:$G$41, 7, FALSE)</f>
        <v>0</v>
      </c>
      <c r="F56" s="11"/>
      <c r="G56" s="38">
        <f t="shared" si="2"/>
        <v>-375.2672</v>
      </c>
      <c r="H56" s="32">
        <f t="shared" si="1"/>
        <v>17.09</v>
      </c>
      <c r="I56" s="29">
        <f t="shared" si="1"/>
        <v>-337.34799999999996</v>
      </c>
      <c r="J56" s="10"/>
      <c r="K56" s="10"/>
      <c r="L56" s="10"/>
      <c r="M56" s="10"/>
      <c r="N56" s="10"/>
      <c r="O56" s="10"/>
      <c r="P56" s="10"/>
      <c r="Q56" s="10"/>
      <c r="R56" s="10"/>
      <c r="S56" s="10"/>
      <c r="T56" s="10"/>
      <c r="U56" s="10"/>
      <c r="V56" s="10"/>
      <c r="W56" s="10"/>
      <c r="X56" s="10"/>
      <c r="Y56" s="10"/>
      <c r="Z56" s="10"/>
      <c r="AA56" s="10"/>
    </row>
    <row r="57" spans="1:27" x14ac:dyDescent="0.3">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x14ac:dyDescent="0.3">
      <c r="A58" s="9"/>
      <c r="B58" s="11"/>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x14ac:dyDescent="0.3">
      <c r="A59" s="9"/>
      <c r="B59" s="11"/>
      <c r="C59" s="11"/>
      <c r="D59" s="11"/>
      <c r="E59" s="11"/>
      <c r="F59" s="11"/>
      <c r="G59" s="11"/>
      <c r="H59" s="11"/>
      <c r="I59" s="11"/>
      <c r="J59" s="10"/>
      <c r="K59" s="10"/>
      <c r="L59" s="10"/>
      <c r="M59" s="10"/>
      <c r="N59" s="10"/>
      <c r="O59" s="10"/>
      <c r="P59" s="10"/>
      <c r="Q59" s="10"/>
      <c r="R59" s="10"/>
      <c r="S59" s="10"/>
      <c r="T59" s="10"/>
      <c r="U59" s="10"/>
      <c r="V59" s="10"/>
      <c r="W59" s="10"/>
      <c r="X59" s="10"/>
      <c r="Y59" s="10"/>
      <c r="Z59" s="10"/>
      <c r="AA59" s="10"/>
    </row>
    <row r="60" spans="1:27" x14ac:dyDescent="0.3">
      <c r="A60" s="9"/>
      <c r="B60" s="10"/>
      <c r="C60" s="11"/>
      <c r="D60" s="11"/>
      <c r="E60" s="11"/>
      <c r="F60" s="11"/>
      <c r="G60" s="11"/>
      <c r="H60" s="11"/>
      <c r="I60" s="11"/>
      <c r="J60" s="10"/>
      <c r="K60" s="10"/>
      <c r="L60" s="10"/>
      <c r="M60" s="10"/>
      <c r="N60" s="10"/>
      <c r="O60" s="10"/>
      <c r="P60" s="10"/>
      <c r="Q60" s="10"/>
      <c r="R60" s="10"/>
      <c r="S60" s="10"/>
      <c r="T60" s="10"/>
      <c r="U60" s="10"/>
      <c r="V60" s="10"/>
      <c r="W60" s="10"/>
      <c r="X60" s="10"/>
      <c r="Y60" s="10"/>
      <c r="Z60" s="10"/>
      <c r="AA60" s="10"/>
    </row>
    <row r="61" spans="1:27" x14ac:dyDescent="0.3">
      <c r="A61" s="9"/>
      <c r="B61" s="10"/>
      <c r="C61" s="11"/>
      <c r="D61" s="11"/>
      <c r="E61" s="11"/>
      <c r="F61" s="11"/>
      <c r="G61" s="11"/>
      <c r="H61" s="11"/>
      <c r="I61" s="11"/>
      <c r="J61" s="10"/>
      <c r="K61" s="10"/>
      <c r="L61" s="10"/>
      <c r="M61" s="10"/>
      <c r="N61" s="10"/>
      <c r="O61" s="10"/>
      <c r="P61" s="10"/>
      <c r="Q61" s="10"/>
      <c r="R61" s="10"/>
      <c r="S61" s="10"/>
      <c r="T61" s="10"/>
      <c r="U61" s="10"/>
      <c r="V61" s="10"/>
      <c r="W61" s="10"/>
      <c r="X61" s="10"/>
      <c r="Y61" s="10"/>
      <c r="Z61" s="10"/>
      <c r="AA61" s="10"/>
    </row>
    <row r="62" spans="1:27" hidden="1" x14ac:dyDescent="0.3">
      <c r="A62" s="9"/>
      <c r="B62" s="10"/>
      <c r="C62" s="11"/>
      <c r="D62" s="11"/>
      <c r="E62" s="11"/>
      <c r="F62" s="11"/>
      <c r="G62" s="11"/>
      <c r="H62" s="11"/>
      <c r="I62" s="11"/>
      <c r="J62" s="10"/>
      <c r="K62" s="10"/>
      <c r="L62" s="10"/>
      <c r="M62" s="10"/>
      <c r="N62" s="10"/>
      <c r="O62" s="10"/>
      <c r="P62" s="10"/>
      <c r="Q62" s="10"/>
      <c r="R62" s="10"/>
      <c r="S62" s="10"/>
      <c r="T62" s="10"/>
      <c r="U62" s="10"/>
      <c r="V62" s="10"/>
      <c r="W62" s="10"/>
      <c r="X62" s="10"/>
      <c r="Y62" s="10"/>
      <c r="Z62" s="10"/>
      <c r="AA62" s="10"/>
    </row>
    <row r="63" spans="1:27" hidden="1" x14ac:dyDescent="0.3">
      <c r="A63" s="9"/>
      <c r="B63" s="10"/>
      <c r="C63" s="11"/>
      <c r="D63" s="11"/>
      <c r="E63" s="11"/>
      <c r="F63" s="11"/>
      <c r="G63" s="11"/>
      <c r="H63" s="11"/>
      <c r="I63" s="11"/>
      <c r="J63" s="10"/>
      <c r="K63" s="10"/>
      <c r="L63" s="10"/>
      <c r="M63" s="10"/>
      <c r="N63" s="10"/>
      <c r="O63" s="10"/>
      <c r="P63" s="10"/>
      <c r="Q63" s="10"/>
      <c r="R63" s="10"/>
      <c r="S63" s="10"/>
      <c r="T63" s="10"/>
      <c r="U63" s="10"/>
      <c r="V63" s="10"/>
      <c r="W63" s="10"/>
      <c r="X63" s="10"/>
      <c r="Y63" s="10"/>
      <c r="Z63" s="10"/>
      <c r="AA63" s="10"/>
    </row>
    <row r="64" spans="1:27" hidden="1" x14ac:dyDescent="0.3">
      <c r="A64" s="9"/>
      <c r="B64" s="10"/>
      <c r="C64" s="11"/>
      <c r="D64" s="11"/>
      <c r="E64" s="11"/>
      <c r="F64" s="11"/>
      <c r="G64" s="11"/>
      <c r="H64" s="11"/>
      <c r="I64" s="11"/>
      <c r="J64" s="10"/>
      <c r="K64" s="10"/>
      <c r="L64" s="10"/>
      <c r="M64" s="10"/>
      <c r="N64" s="10"/>
      <c r="O64" s="10"/>
      <c r="P64" s="10"/>
      <c r="Q64" s="10"/>
      <c r="R64" s="10"/>
      <c r="S64" s="10"/>
      <c r="T64" s="10"/>
      <c r="U64" s="10"/>
      <c r="V64" s="10"/>
      <c r="W64" s="10"/>
      <c r="X64" s="10"/>
      <c r="Y64" s="10"/>
      <c r="Z64" s="10"/>
      <c r="AA64" s="10"/>
    </row>
    <row r="65" spans="1:27" hidden="1" x14ac:dyDescent="0.3">
      <c r="A65" s="9"/>
      <c r="B65" s="10"/>
      <c r="C65" s="11"/>
      <c r="D65" s="11"/>
      <c r="E65" s="11"/>
      <c r="F65" s="11"/>
      <c r="G65" s="11"/>
      <c r="H65" s="11"/>
      <c r="I65" s="11"/>
      <c r="J65" s="10"/>
      <c r="K65" s="10"/>
      <c r="L65" s="10"/>
      <c r="M65" s="10"/>
      <c r="N65" s="10"/>
      <c r="O65" s="10"/>
      <c r="P65" s="10"/>
      <c r="Q65" s="10"/>
      <c r="R65" s="10"/>
      <c r="S65" s="10"/>
      <c r="T65" s="10"/>
      <c r="U65" s="10"/>
      <c r="V65" s="10"/>
      <c r="W65" s="10"/>
      <c r="X65" s="10"/>
      <c r="Y65" s="10"/>
      <c r="Z65" s="10"/>
      <c r="AA65" s="10"/>
    </row>
    <row r="66" spans="1:27" hidden="1" x14ac:dyDescent="0.3">
      <c r="A66" s="9"/>
      <c r="B66" s="10"/>
      <c r="C66" s="11"/>
      <c r="D66" s="11"/>
      <c r="E66" s="11"/>
      <c r="F66" s="11"/>
      <c r="G66" s="11"/>
      <c r="H66" s="11"/>
      <c r="I66" s="11"/>
      <c r="J66" s="10"/>
      <c r="K66" s="10"/>
      <c r="L66" s="10"/>
      <c r="M66" s="10"/>
      <c r="N66" s="10"/>
      <c r="O66" s="10"/>
      <c r="P66" s="10"/>
      <c r="Q66" s="10"/>
      <c r="R66" s="10"/>
      <c r="S66" s="10"/>
      <c r="T66" s="10"/>
      <c r="U66" s="10"/>
      <c r="V66" s="10"/>
      <c r="W66" s="10"/>
      <c r="X66" s="10"/>
      <c r="Y66" s="10"/>
      <c r="Z66" s="10"/>
      <c r="AA66" s="10"/>
    </row>
    <row r="67" spans="1:27" hidden="1" x14ac:dyDescent="0.3">
      <c r="A67" s="9"/>
      <c r="B67" s="10"/>
      <c r="C67" s="11"/>
      <c r="D67" s="11"/>
      <c r="E67" s="11"/>
      <c r="F67" s="11"/>
      <c r="G67" s="11"/>
      <c r="H67" s="11"/>
      <c r="I67" s="11"/>
      <c r="J67" s="10"/>
      <c r="K67" s="10"/>
      <c r="L67" s="10"/>
      <c r="M67" s="10"/>
      <c r="N67" s="10"/>
      <c r="O67" s="10"/>
      <c r="P67" s="10"/>
      <c r="Q67" s="10"/>
      <c r="R67" s="10"/>
      <c r="S67" s="10"/>
      <c r="T67" s="10"/>
      <c r="U67" s="10"/>
      <c r="V67" s="10"/>
      <c r="W67" s="10"/>
      <c r="X67" s="10"/>
      <c r="Y67" s="10"/>
      <c r="Z67" s="10"/>
      <c r="AA67" s="10"/>
    </row>
    <row r="68" spans="1:27" hidden="1" x14ac:dyDescent="0.3">
      <c r="A68" s="9"/>
      <c r="B68" s="10"/>
      <c r="C68" s="11"/>
      <c r="D68" s="11"/>
      <c r="E68" s="11"/>
      <c r="F68" s="11"/>
      <c r="G68" s="11"/>
      <c r="H68" s="11"/>
      <c r="I68" s="11"/>
      <c r="J68" s="10"/>
      <c r="K68" s="10"/>
      <c r="L68" s="10"/>
      <c r="M68" s="10"/>
      <c r="N68" s="10"/>
      <c r="O68" s="10"/>
      <c r="P68" s="10"/>
      <c r="Q68" s="10"/>
      <c r="R68" s="10"/>
      <c r="S68" s="10"/>
      <c r="T68" s="10"/>
      <c r="U68" s="10"/>
      <c r="V68" s="10"/>
      <c r="W68" s="10"/>
      <c r="X68" s="10"/>
      <c r="Y68" s="10"/>
      <c r="Z68" s="10"/>
      <c r="AA68" s="10"/>
    </row>
    <row r="69" spans="1:27" hidden="1" x14ac:dyDescent="0.3">
      <c r="A69" s="9"/>
      <c r="B69" s="10"/>
      <c r="C69" s="11"/>
      <c r="D69" s="11"/>
      <c r="E69" s="11"/>
      <c r="F69" s="11"/>
      <c r="G69" s="11"/>
      <c r="H69" s="11"/>
      <c r="I69" s="11"/>
      <c r="J69" s="10"/>
      <c r="K69" s="10"/>
      <c r="L69" s="10"/>
      <c r="M69" s="10"/>
      <c r="N69" s="10"/>
      <c r="O69" s="10"/>
      <c r="P69" s="10"/>
      <c r="Q69" s="10"/>
      <c r="R69" s="10"/>
      <c r="S69" s="10"/>
      <c r="T69" s="10"/>
      <c r="U69" s="10"/>
      <c r="V69" s="10"/>
      <c r="W69" s="10"/>
      <c r="X69" s="10"/>
      <c r="Y69" s="10"/>
      <c r="Z69" s="10"/>
      <c r="AA69" s="10"/>
    </row>
    <row r="70" spans="1:27" hidden="1" x14ac:dyDescent="0.3">
      <c r="A70" s="9"/>
      <c r="B70" s="10"/>
      <c r="C70" s="11"/>
      <c r="D70" s="11"/>
      <c r="E70" s="11"/>
      <c r="F70" s="11"/>
      <c r="G70" s="11"/>
      <c r="H70" s="11"/>
      <c r="I70" s="11"/>
      <c r="J70" s="10"/>
      <c r="K70" s="10"/>
      <c r="L70" s="10"/>
      <c r="M70" s="10"/>
      <c r="N70" s="10"/>
      <c r="O70" s="10"/>
      <c r="P70" s="10"/>
      <c r="Q70" s="10"/>
      <c r="R70" s="10"/>
      <c r="S70" s="10"/>
      <c r="T70" s="10"/>
      <c r="U70" s="10"/>
      <c r="V70" s="10"/>
      <c r="W70" s="10"/>
      <c r="X70" s="10"/>
      <c r="Y70" s="10"/>
      <c r="Z70" s="10"/>
      <c r="AA70" s="10"/>
    </row>
    <row r="71" spans="1:27" hidden="1" x14ac:dyDescent="0.3">
      <c r="A71" s="9"/>
      <c r="B71" s="10"/>
      <c r="C71" s="11"/>
      <c r="D71" s="11"/>
      <c r="E71" s="11"/>
      <c r="F71" s="11"/>
      <c r="G71" s="11"/>
      <c r="H71" s="11"/>
      <c r="I71" s="11"/>
      <c r="J71" s="10"/>
      <c r="K71" s="10"/>
      <c r="L71" s="10"/>
      <c r="M71" s="10"/>
      <c r="N71" s="10"/>
      <c r="O71" s="10"/>
      <c r="P71" s="10"/>
      <c r="Q71" s="10"/>
      <c r="R71" s="10"/>
      <c r="S71" s="10"/>
      <c r="T71" s="10"/>
      <c r="U71" s="10"/>
      <c r="V71" s="10"/>
      <c r="W71" s="10"/>
      <c r="X71" s="10"/>
      <c r="Y71" s="10"/>
      <c r="Z71" s="10"/>
      <c r="AA71" s="10"/>
    </row>
    <row r="72" spans="1:27" hidden="1" x14ac:dyDescent="0.3">
      <c r="A72" s="9"/>
      <c r="B72" s="10"/>
      <c r="C72" s="11"/>
      <c r="D72" s="11"/>
      <c r="E72" s="11"/>
      <c r="F72" s="11"/>
      <c r="G72" s="11"/>
      <c r="H72" s="11"/>
      <c r="I72" s="11"/>
      <c r="J72" s="10"/>
      <c r="K72" s="10"/>
      <c r="L72" s="10"/>
      <c r="M72" s="10"/>
      <c r="N72" s="10"/>
      <c r="O72" s="10"/>
      <c r="P72" s="10"/>
      <c r="Q72" s="10"/>
      <c r="R72" s="10"/>
      <c r="S72" s="10"/>
      <c r="T72" s="10"/>
      <c r="U72" s="10"/>
      <c r="V72" s="10"/>
      <c r="W72" s="10"/>
      <c r="X72" s="10"/>
      <c r="Y72" s="10"/>
      <c r="Z72" s="10"/>
      <c r="AA72" s="10"/>
    </row>
    <row r="73" spans="1:27" hidden="1" x14ac:dyDescent="0.3">
      <c r="A73" s="9"/>
      <c r="B73" s="10"/>
      <c r="C73" s="11"/>
      <c r="D73" s="11"/>
      <c r="E73" s="11"/>
      <c r="F73" s="11"/>
      <c r="G73" s="11"/>
      <c r="H73" s="11"/>
      <c r="I73" s="11"/>
      <c r="J73" s="10"/>
      <c r="K73" s="10"/>
      <c r="L73" s="10"/>
      <c r="M73" s="10"/>
      <c r="N73" s="10"/>
      <c r="O73" s="10"/>
      <c r="P73" s="10"/>
      <c r="Q73" s="10"/>
      <c r="R73" s="10"/>
      <c r="S73" s="10"/>
      <c r="T73" s="10"/>
      <c r="U73" s="10"/>
      <c r="V73" s="10"/>
      <c r="W73" s="10"/>
      <c r="X73" s="10"/>
      <c r="Y73" s="10"/>
      <c r="Z73" s="10"/>
      <c r="AA73" s="10"/>
    </row>
    <row r="74" spans="1:27" hidden="1" x14ac:dyDescent="0.3">
      <c r="A74" s="9"/>
      <c r="B74" s="10"/>
      <c r="C74" s="11"/>
      <c r="D74" s="11"/>
      <c r="E74" s="11"/>
      <c r="F74" s="11"/>
      <c r="G74" s="11"/>
      <c r="H74" s="11"/>
      <c r="I74" s="11"/>
      <c r="J74" s="10"/>
      <c r="K74" s="10"/>
      <c r="L74" s="10"/>
      <c r="M74" s="10"/>
      <c r="N74" s="10"/>
      <c r="O74" s="10"/>
      <c r="P74" s="10"/>
      <c r="Q74" s="10"/>
      <c r="R74" s="10"/>
      <c r="S74" s="10"/>
      <c r="T74" s="10"/>
      <c r="U74" s="10"/>
      <c r="V74" s="10"/>
      <c r="W74" s="10"/>
      <c r="X74" s="10"/>
      <c r="Y74" s="10"/>
      <c r="Z74" s="10"/>
      <c r="AA74" s="10"/>
    </row>
    <row r="75" spans="1:27" hidden="1" x14ac:dyDescent="0.3">
      <c r="A75" s="9"/>
      <c r="B75" s="10"/>
      <c r="C75" s="11"/>
      <c r="D75" s="11"/>
      <c r="E75" s="11"/>
      <c r="F75" s="11"/>
      <c r="G75" s="11"/>
      <c r="H75" s="11"/>
      <c r="I75" s="11"/>
      <c r="J75" s="10"/>
      <c r="K75" s="10"/>
      <c r="L75" s="10"/>
      <c r="M75" s="10"/>
      <c r="N75" s="10"/>
      <c r="O75" s="10"/>
      <c r="P75" s="10"/>
      <c r="Q75" s="10"/>
      <c r="R75" s="10"/>
      <c r="S75" s="10"/>
      <c r="T75" s="10"/>
      <c r="U75" s="10"/>
      <c r="V75" s="10"/>
      <c r="W75" s="10"/>
      <c r="X75" s="10"/>
      <c r="Y75" s="10"/>
      <c r="Z75" s="10"/>
      <c r="AA75" s="10"/>
    </row>
    <row r="76" spans="1:27" hidden="1" x14ac:dyDescent="0.3">
      <c r="A76" s="9"/>
      <c r="B76" s="10"/>
      <c r="C76" s="11"/>
      <c r="D76" s="11"/>
      <c r="E76" s="11"/>
      <c r="F76" s="11"/>
      <c r="G76" s="11"/>
      <c r="H76" s="11"/>
      <c r="I76" s="11"/>
      <c r="J76" s="10"/>
      <c r="K76" s="10"/>
      <c r="L76" s="10"/>
      <c r="M76" s="10"/>
      <c r="N76" s="10"/>
      <c r="O76" s="10"/>
      <c r="P76" s="10"/>
      <c r="Q76" s="10"/>
      <c r="R76" s="10"/>
      <c r="S76" s="10"/>
      <c r="T76" s="10"/>
      <c r="U76" s="10"/>
      <c r="V76" s="10"/>
      <c r="W76" s="10"/>
      <c r="X76" s="10"/>
      <c r="Y76" s="10"/>
      <c r="Z76" s="10"/>
      <c r="AA76" s="10"/>
    </row>
    <row r="77" spans="1:27" hidden="1" x14ac:dyDescent="0.3">
      <c r="A77" s="9"/>
      <c r="B77" s="10"/>
      <c r="C77" s="11"/>
      <c r="D77" s="11"/>
      <c r="E77" s="11"/>
      <c r="F77" s="11"/>
      <c r="G77" s="11"/>
      <c r="H77" s="11"/>
      <c r="I77" s="11"/>
      <c r="J77" s="10"/>
      <c r="K77" s="10"/>
      <c r="L77" s="10"/>
      <c r="M77" s="10"/>
      <c r="N77" s="10"/>
      <c r="O77" s="10"/>
      <c r="P77" s="10"/>
      <c r="Q77" s="10"/>
      <c r="R77" s="10"/>
      <c r="S77" s="10"/>
      <c r="T77" s="10"/>
      <c r="U77" s="10"/>
      <c r="V77" s="10"/>
      <c r="W77" s="10"/>
      <c r="X77" s="10"/>
      <c r="Y77" s="10"/>
      <c r="Z77" s="10"/>
      <c r="AA77" s="10"/>
    </row>
    <row r="78" spans="1:27" hidden="1" x14ac:dyDescent="0.3">
      <c r="A78" s="9"/>
      <c r="B78" s="10"/>
      <c r="C78" s="11"/>
      <c r="D78" s="11"/>
      <c r="E78" s="11"/>
      <c r="F78" s="11"/>
      <c r="G78" s="11"/>
      <c r="H78" s="11"/>
      <c r="I78" s="11"/>
      <c r="J78" s="10"/>
      <c r="K78" s="10"/>
      <c r="L78" s="10"/>
      <c r="M78" s="10"/>
      <c r="N78" s="10"/>
      <c r="O78" s="10"/>
      <c r="P78" s="10"/>
      <c r="Q78" s="10"/>
      <c r="R78" s="10"/>
      <c r="S78" s="10"/>
      <c r="T78" s="10"/>
      <c r="U78" s="10"/>
      <c r="V78" s="10"/>
      <c r="W78" s="10"/>
      <c r="X78" s="10"/>
      <c r="Y78" s="10"/>
      <c r="Z78" s="10"/>
      <c r="AA78" s="10"/>
    </row>
    <row r="79" spans="1:27" hidden="1" x14ac:dyDescent="0.3">
      <c r="A79" s="9"/>
      <c r="B79" s="10"/>
      <c r="C79" s="11"/>
      <c r="D79" s="11"/>
      <c r="E79" s="11"/>
      <c r="F79" s="11"/>
      <c r="G79" s="11"/>
      <c r="H79" s="11"/>
      <c r="I79" s="11"/>
      <c r="J79" s="10"/>
      <c r="K79" s="10"/>
      <c r="L79" s="10"/>
      <c r="M79" s="10"/>
      <c r="N79" s="10"/>
      <c r="O79" s="10"/>
      <c r="P79" s="10"/>
      <c r="Q79" s="10"/>
      <c r="R79" s="10"/>
      <c r="S79" s="10"/>
      <c r="T79" s="10"/>
      <c r="U79" s="10"/>
      <c r="V79" s="10"/>
      <c r="W79" s="10"/>
      <c r="X79" s="10"/>
      <c r="Y79" s="10"/>
      <c r="Z79" s="10"/>
      <c r="AA79" s="10"/>
    </row>
    <row r="80" spans="1:27" hidden="1" x14ac:dyDescent="0.3">
      <c r="A80" s="9"/>
      <c r="B80" s="10"/>
      <c r="C80" s="11"/>
      <c r="D80" s="11"/>
      <c r="E80" s="11"/>
      <c r="F80" s="11"/>
      <c r="G80" s="11"/>
      <c r="H80" s="11"/>
      <c r="I80" s="11"/>
      <c r="J80" s="10"/>
      <c r="K80" s="10"/>
      <c r="L80" s="10"/>
      <c r="M80" s="10"/>
      <c r="N80" s="10"/>
      <c r="O80" s="10"/>
      <c r="P80" s="10"/>
      <c r="Q80" s="10"/>
      <c r="R80" s="10"/>
      <c r="S80" s="10"/>
      <c r="T80" s="10"/>
      <c r="U80" s="10"/>
      <c r="V80" s="10"/>
      <c r="W80" s="10"/>
      <c r="X80" s="10"/>
      <c r="Y80" s="10"/>
      <c r="Z80" s="10"/>
      <c r="AA80" s="10"/>
    </row>
    <row r="81" spans="1:27" hidden="1" x14ac:dyDescent="0.3">
      <c r="A81" s="9"/>
      <c r="B81" s="10"/>
      <c r="C81" s="11"/>
      <c r="D81" s="11"/>
      <c r="E81" s="11"/>
      <c r="F81" s="11"/>
      <c r="G81" s="11"/>
      <c r="H81" s="11"/>
      <c r="I81" s="11"/>
      <c r="J81" s="10"/>
      <c r="K81" s="10"/>
      <c r="L81" s="10"/>
      <c r="M81" s="10"/>
      <c r="N81" s="10"/>
      <c r="O81" s="10"/>
      <c r="P81" s="10"/>
      <c r="Q81" s="10"/>
      <c r="R81" s="10"/>
      <c r="S81" s="10"/>
      <c r="T81" s="10"/>
      <c r="U81" s="10"/>
      <c r="V81" s="10"/>
      <c r="W81" s="10"/>
      <c r="X81" s="10"/>
      <c r="Y81" s="10"/>
      <c r="Z81" s="10"/>
      <c r="AA81" s="10"/>
    </row>
    <row r="82" spans="1:27" hidden="1" x14ac:dyDescent="0.3">
      <c r="A82" s="9"/>
      <c r="B82" s="10"/>
      <c r="C82" s="11"/>
      <c r="D82" s="11"/>
      <c r="E82" s="11"/>
      <c r="F82" s="11"/>
      <c r="G82" s="11"/>
      <c r="H82" s="11"/>
      <c r="I82" s="11"/>
      <c r="J82" s="10"/>
      <c r="K82" s="10"/>
      <c r="L82" s="10"/>
      <c r="M82" s="10"/>
      <c r="N82" s="10"/>
      <c r="O82" s="10"/>
      <c r="P82" s="10"/>
      <c r="Q82" s="10"/>
      <c r="R82" s="10"/>
      <c r="S82" s="10"/>
      <c r="T82" s="10"/>
      <c r="U82" s="10"/>
      <c r="V82" s="10"/>
      <c r="W82" s="10"/>
      <c r="X82" s="10"/>
      <c r="Y82" s="10"/>
      <c r="Z82" s="10"/>
      <c r="AA82" s="10"/>
    </row>
    <row r="83" spans="1:27" hidden="1" x14ac:dyDescent="0.3">
      <c r="A83" s="9"/>
      <c r="B83" s="10"/>
      <c r="C83" s="11"/>
      <c r="D83" s="11"/>
      <c r="E83" s="11"/>
      <c r="F83" s="11"/>
      <c r="G83" s="11"/>
      <c r="H83" s="11"/>
      <c r="I83" s="11"/>
      <c r="J83" s="10"/>
      <c r="K83" s="10"/>
      <c r="L83" s="10"/>
      <c r="M83" s="10"/>
      <c r="N83" s="10"/>
      <c r="O83" s="10"/>
      <c r="P83" s="10"/>
      <c r="Q83" s="10"/>
      <c r="R83" s="10"/>
      <c r="S83" s="10"/>
      <c r="T83" s="10"/>
      <c r="U83" s="10"/>
      <c r="V83" s="10"/>
      <c r="W83" s="10"/>
      <c r="X83" s="10"/>
      <c r="Y83" s="10"/>
      <c r="Z83" s="10"/>
      <c r="AA83" s="10"/>
    </row>
    <row r="84" spans="1:27" hidden="1" x14ac:dyDescent="0.3">
      <c r="A84" s="9"/>
      <c r="B84" s="10"/>
      <c r="C84" s="11"/>
      <c r="D84" s="11"/>
      <c r="E84" s="11"/>
      <c r="F84" s="11"/>
      <c r="G84" s="11"/>
      <c r="H84" s="11"/>
      <c r="I84" s="11"/>
      <c r="J84" s="10"/>
      <c r="K84" s="10"/>
      <c r="L84" s="10"/>
      <c r="M84" s="10"/>
      <c r="N84" s="10"/>
      <c r="O84" s="10"/>
      <c r="P84" s="10"/>
      <c r="Q84" s="10"/>
      <c r="R84" s="10"/>
      <c r="S84" s="10"/>
      <c r="T84" s="10"/>
      <c r="U84" s="10"/>
      <c r="V84" s="10"/>
      <c r="W84" s="10"/>
      <c r="X84" s="10"/>
      <c r="Y84" s="10"/>
      <c r="Z84" s="10"/>
      <c r="AA84" s="10"/>
    </row>
    <row r="85" spans="1:27" hidden="1" x14ac:dyDescent="0.3">
      <c r="A85" s="9"/>
      <c r="B85" s="10"/>
      <c r="C85" s="11"/>
      <c r="D85" s="11"/>
      <c r="E85" s="11"/>
      <c r="F85" s="11"/>
      <c r="G85" s="11"/>
      <c r="H85" s="11"/>
      <c r="I85" s="11"/>
      <c r="J85" s="10"/>
      <c r="K85" s="10"/>
      <c r="L85" s="10"/>
      <c r="M85" s="10"/>
      <c r="N85" s="10"/>
      <c r="O85" s="10"/>
      <c r="P85" s="10"/>
      <c r="Q85" s="10"/>
      <c r="R85" s="10"/>
      <c r="S85" s="10"/>
      <c r="T85" s="10"/>
      <c r="U85" s="10"/>
      <c r="V85" s="10"/>
      <c r="W85" s="10"/>
      <c r="X85" s="10"/>
      <c r="Y85" s="10"/>
      <c r="Z85" s="10"/>
      <c r="AA85" s="10"/>
    </row>
    <row r="86" spans="1:27" hidden="1" x14ac:dyDescent="0.3">
      <c r="A86" s="9"/>
      <c r="B86" s="10"/>
      <c r="C86" s="11"/>
      <c r="D86" s="11"/>
      <c r="E86" s="11"/>
      <c r="F86" s="11"/>
      <c r="G86" s="11"/>
      <c r="H86" s="11"/>
      <c r="I86" s="11"/>
      <c r="J86" s="10"/>
      <c r="K86" s="10"/>
      <c r="L86" s="10"/>
      <c r="M86" s="10"/>
      <c r="N86" s="10"/>
      <c r="O86" s="10"/>
      <c r="P86" s="10"/>
      <c r="Q86" s="10"/>
      <c r="R86" s="10"/>
      <c r="S86" s="10"/>
      <c r="T86" s="10"/>
      <c r="U86" s="10"/>
      <c r="V86" s="10"/>
      <c r="W86" s="10"/>
      <c r="X86" s="10"/>
      <c r="Y86" s="10"/>
      <c r="Z86" s="10"/>
      <c r="AA86" s="10"/>
    </row>
    <row r="87" spans="1:27" hidden="1" x14ac:dyDescent="0.3">
      <c r="A87" s="9"/>
      <c r="B87" s="10"/>
      <c r="C87" s="11"/>
      <c r="D87" s="11"/>
      <c r="E87" s="11"/>
      <c r="F87" s="11"/>
      <c r="G87" s="11"/>
      <c r="H87" s="11"/>
      <c r="I87" s="11"/>
      <c r="J87" s="10"/>
      <c r="K87" s="10"/>
      <c r="L87" s="10"/>
      <c r="M87" s="10"/>
      <c r="N87" s="10"/>
      <c r="O87" s="10"/>
      <c r="P87" s="10"/>
      <c r="Q87" s="10"/>
      <c r="R87" s="10"/>
      <c r="S87" s="10"/>
      <c r="T87" s="10"/>
      <c r="U87" s="10"/>
      <c r="V87" s="10"/>
      <c r="W87" s="10"/>
      <c r="X87" s="10"/>
      <c r="Y87" s="10"/>
      <c r="Z87" s="10"/>
      <c r="AA87" s="10"/>
    </row>
    <row r="88" spans="1:27" hidden="1" x14ac:dyDescent="0.3">
      <c r="A88" s="9"/>
      <c r="B88" s="10"/>
      <c r="C88" s="11"/>
      <c r="D88" s="11"/>
      <c r="E88" s="11"/>
      <c r="F88" s="11"/>
      <c r="G88" s="11"/>
      <c r="H88" s="11"/>
      <c r="I88" s="11"/>
      <c r="J88" s="10"/>
      <c r="K88" s="10"/>
      <c r="L88" s="10"/>
      <c r="M88" s="10"/>
      <c r="N88" s="10"/>
      <c r="O88" s="10"/>
      <c r="P88" s="10"/>
      <c r="Q88" s="10"/>
      <c r="R88" s="10"/>
      <c r="S88" s="10"/>
      <c r="T88" s="10"/>
      <c r="U88" s="10"/>
      <c r="V88" s="10"/>
      <c r="W88" s="10"/>
      <c r="X88" s="10"/>
      <c r="Y88" s="10"/>
      <c r="Z88" s="10"/>
      <c r="AA88" s="10"/>
    </row>
    <row r="89" spans="1:27" hidden="1" x14ac:dyDescent="0.3">
      <c r="A89" s="9"/>
      <c r="B89" s="10"/>
      <c r="C89" s="11"/>
      <c r="D89" s="11"/>
      <c r="E89" s="11"/>
      <c r="F89" s="11"/>
      <c r="G89" s="11"/>
      <c r="H89" s="11"/>
      <c r="I89" s="11"/>
      <c r="J89" s="10"/>
      <c r="K89" s="10"/>
      <c r="L89" s="10"/>
      <c r="M89" s="10"/>
      <c r="N89" s="10"/>
      <c r="O89" s="10"/>
      <c r="P89" s="10"/>
      <c r="Q89" s="10"/>
      <c r="R89" s="10"/>
      <c r="S89" s="10"/>
      <c r="T89" s="10"/>
      <c r="U89" s="10"/>
      <c r="V89" s="10"/>
      <c r="W89" s="10"/>
      <c r="X89" s="10"/>
      <c r="Y89" s="10"/>
      <c r="Z89" s="10"/>
      <c r="AA89" s="10"/>
    </row>
    <row r="90" spans="1:27" hidden="1" x14ac:dyDescent="0.3">
      <c r="A90" s="9"/>
      <c r="B90" s="10"/>
      <c r="C90" s="11"/>
      <c r="D90" s="11"/>
      <c r="E90" s="11"/>
      <c r="F90" s="11"/>
      <c r="G90" s="11"/>
      <c r="H90" s="11"/>
      <c r="I90" s="11"/>
      <c r="J90" s="10"/>
      <c r="K90" s="10"/>
      <c r="L90" s="10"/>
      <c r="M90" s="10"/>
      <c r="N90" s="10"/>
      <c r="O90" s="10"/>
      <c r="P90" s="10"/>
      <c r="Q90" s="10"/>
      <c r="R90" s="10"/>
      <c r="S90" s="10"/>
      <c r="T90" s="10"/>
      <c r="U90" s="10"/>
      <c r="V90" s="10"/>
      <c r="W90" s="10"/>
      <c r="X90" s="10"/>
      <c r="Y90" s="10"/>
      <c r="Z90" s="10"/>
      <c r="AA90" s="10"/>
    </row>
    <row r="91" spans="1:27" hidden="1" x14ac:dyDescent="0.3">
      <c r="A91" s="9"/>
      <c r="B91" s="10"/>
      <c r="C91" s="11"/>
      <c r="D91" s="11"/>
      <c r="E91" s="11"/>
      <c r="F91" s="11"/>
      <c r="G91" s="11"/>
      <c r="H91" s="11"/>
      <c r="I91" s="11"/>
      <c r="J91" s="10"/>
      <c r="K91" s="10"/>
      <c r="L91" s="10"/>
      <c r="M91" s="10"/>
      <c r="N91" s="10"/>
      <c r="O91" s="10"/>
      <c r="P91" s="10"/>
      <c r="Q91" s="10"/>
      <c r="R91" s="10"/>
      <c r="S91" s="10"/>
      <c r="T91" s="10"/>
      <c r="U91" s="10"/>
      <c r="V91" s="10"/>
      <c r="W91" s="10"/>
      <c r="X91" s="10"/>
      <c r="Y91" s="10"/>
      <c r="Z91" s="10"/>
      <c r="AA91" s="10"/>
    </row>
    <row r="92" spans="1:27" hidden="1" x14ac:dyDescent="0.3">
      <c r="A92" s="9"/>
      <c r="B92" s="10"/>
      <c r="C92" s="11"/>
      <c r="D92" s="11"/>
      <c r="E92" s="11"/>
      <c r="F92" s="11"/>
      <c r="G92" s="11"/>
      <c r="H92" s="11"/>
      <c r="I92" s="11"/>
      <c r="J92" s="10"/>
      <c r="K92" s="10"/>
      <c r="L92" s="10"/>
      <c r="M92" s="10"/>
      <c r="N92" s="10"/>
      <c r="O92" s="10"/>
      <c r="P92" s="10"/>
      <c r="Q92" s="10"/>
      <c r="R92" s="10"/>
      <c r="S92" s="10"/>
      <c r="T92" s="10"/>
      <c r="U92" s="10"/>
      <c r="V92" s="10"/>
      <c r="W92" s="10"/>
      <c r="X92" s="10"/>
      <c r="Y92" s="10"/>
      <c r="Z92" s="10"/>
      <c r="AA92" s="10"/>
    </row>
    <row r="93" spans="1:27" hidden="1" x14ac:dyDescent="0.3">
      <c r="A93" s="9"/>
      <c r="B93" s="10"/>
      <c r="C93" s="11"/>
      <c r="D93" s="11"/>
      <c r="E93" s="11"/>
      <c r="F93" s="11"/>
      <c r="G93" s="11"/>
      <c r="H93" s="11"/>
      <c r="I93" s="11"/>
      <c r="J93" s="10"/>
      <c r="K93" s="10"/>
      <c r="L93" s="10"/>
      <c r="M93" s="10"/>
      <c r="N93" s="10"/>
      <c r="O93" s="10"/>
      <c r="P93" s="10"/>
      <c r="Q93" s="10"/>
      <c r="R93" s="10"/>
      <c r="S93" s="10"/>
      <c r="T93" s="10"/>
      <c r="U93" s="10"/>
      <c r="V93" s="10"/>
      <c r="W93" s="10"/>
      <c r="X93" s="10"/>
      <c r="Y93" s="10"/>
      <c r="Z93" s="10"/>
      <c r="AA93" s="10"/>
    </row>
    <row r="94" spans="1:27" hidden="1" x14ac:dyDescent="0.3">
      <c r="A94" s="9"/>
      <c r="B94" s="10"/>
      <c r="C94" s="11"/>
      <c r="D94" s="11"/>
      <c r="E94" s="11"/>
      <c r="F94" s="11"/>
      <c r="G94" s="11"/>
      <c r="H94" s="11"/>
      <c r="I94" s="11"/>
      <c r="J94" s="10"/>
      <c r="K94" s="10"/>
      <c r="L94" s="10"/>
      <c r="M94" s="10"/>
      <c r="N94" s="10"/>
      <c r="O94" s="10"/>
      <c r="P94" s="10"/>
      <c r="Q94" s="10"/>
      <c r="R94" s="10"/>
      <c r="S94" s="10"/>
      <c r="T94" s="10"/>
      <c r="U94" s="10"/>
      <c r="V94" s="10"/>
      <c r="W94" s="10"/>
      <c r="X94" s="10"/>
      <c r="Y94" s="10"/>
      <c r="Z94" s="10"/>
      <c r="AA94" s="10"/>
    </row>
    <row r="95" spans="1:27" hidden="1" x14ac:dyDescent="0.3">
      <c r="A95" s="9"/>
      <c r="B95" s="10"/>
      <c r="C95" s="11"/>
      <c r="D95" s="11"/>
      <c r="E95" s="11"/>
      <c r="F95" s="11"/>
      <c r="G95" s="11"/>
      <c r="H95" s="11"/>
      <c r="I95" s="11"/>
      <c r="J95" s="10"/>
      <c r="K95" s="10"/>
      <c r="L95" s="10"/>
      <c r="M95" s="10"/>
      <c r="N95" s="10"/>
      <c r="O95" s="10"/>
      <c r="P95" s="10"/>
      <c r="Q95" s="10"/>
      <c r="R95" s="10"/>
      <c r="S95" s="10"/>
      <c r="T95" s="10"/>
      <c r="U95" s="10"/>
      <c r="V95" s="10"/>
      <c r="W95" s="10"/>
      <c r="X95" s="10"/>
      <c r="Y95" s="10"/>
      <c r="Z95" s="10"/>
      <c r="AA95" s="10"/>
    </row>
    <row r="96" spans="1:27" hidden="1" x14ac:dyDescent="0.3">
      <c r="A96" s="9"/>
      <c r="B96" s="10"/>
      <c r="C96" s="11"/>
      <c r="D96" s="11"/>
      <c r="E96" s="11"/>
      <c r="F96" s="11"/>
      <c r="G96" s="11"/>
      <c r="H96" s="11"/>
      <c r="I96" s="11"/>
      <c r="J96" s="10"/>
      <c r="K96" s="10"/>
      <c r="L96" s="10"/>
      <c r="M96" s="10"/>
      <c r="N96" s="10"/>
      <c r="O96" s="10"/>
      <c r="P96" s="10"/>
      <c r="Q96" s="10"/>
      <c r="R96" s="10"/>
      <c r="S96" s="10"/>
      <c r="T96" s="10"/>
      <c r="U96" s="10"/>
      <c r="V96" s="10"/>
      <c r="W96" s="10"/>
      <c r="X96" s="10"/>
      <c r="Y96" s="10"/>
      <c r="Z96" s="10"/>
      <c r="AA96" s="10"/>
    </row>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sheetData>
  <mergeCells count="3">
    <mergeCell ref="C8:E8"/>
    <mergeCell ref="C6:D6"/>
    <mergeCell ref="B21:C21"/>
  </mergeCells>
  <pageMargins left="0.7" right="0.7" top="0.75" bottom="0.75" header="0.3" footer="0.3"/>
  <pageSetup paperSize="9" scale="54" orientation="landscape" horizontalDpi="4294967293"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Lookup!$A$14:$A$18</xm:f>
          </x14:formula1>
          <xm:sqref>C6</xm:sqref>
        </x14:dataValidation>
        <x14:dataValidation type="list" allowBlank="1" showInputMessage="1" showErrorMessage="1" xr:uid="{00000000-0002-0000-0100-000001000000}">
          <x14:formula1>
            <xm:f>Lookup!$A$45:$A$50</xm:f>
          </x14:formula1>
          <xm:sqref>C8</xm:sqref>
        </x14:dataValidation>
        <x14:dataValidation type="list" allowBlank="1" showInputMessage="1" showErrorMessage="1" xr:uid="{00000000-0002-0000-0100-000002000000}">
          <x14:formula1>
            <xm:f>Lookup!$A$22:$A$41</xm:f>
          </x14:formula1>
          <xm:sqref>C38:C45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0"/>
  <sheetViews>
    <sheetView topLeftCell="A12" workbookViewId="0">
      <selection activeCell="A24" sqref="A24"/>
    </sheetView>
  </sheetViews>
  <sheetFormatPr defaultColWidth="0" defaultRowHeight="14.4" zeroHeight="1" x14ac:dyDescent="0.3"/>
  <cols>
    <col min="1" max="1" width="35.33203125" customWidth="1"/>
    <col min="2" max="2" width="11.33203125" customWidth="1"/>
    <col min="3" max="3" width="12.6640625" customWidth="1"/>
    <col min="4" max="4" width="8.88671875" customWidth="1"/>
    <col min="5" max="5" width="13.33203125" customWidth="1"/>
    <col min="6" max="14" width="8.88671875" customWidth="1"/>
    <col min="15" max="16384" width="8.88671875" hidden="1"/>
  </cols>
  <sheetData>
    <row r="1" spans="1:8" x14ac:dyDescent="0.3">
      <c r="H1" t="s">
        <v>83</v>
      </c>
    </row>
    <row r="2" spans="1:8" x14ac:dyDescent="0.3">
      <c r="A2" s="1" t="s">
        <v>60</v>
      </c>
      <c r="B2" t="s">
        <v>57</v>
      </c>
      <c r="C2" t="s">
        <v>59</v>
      </c>
      <c r="D2" t="s">
        <v>58</v>
      </c>
      <c r="H2" t="s">
        <v>85</v>
      </c>
    </row>
    <row r="3" spans="1:8" x14ac:dyDescent="0.3">
      <c r="A3" t="s">
        <v>3</v>
      </c>
      <c r="B3">
        <v>15</v>
      </c>
      <c r="C3">
        <v>5.3</v>
      </c>
      <c r="D3">
        <v>3.8</v>
      </c>
      <c r="H3" t="s">
        <v>84</v>
      </c>
    </row>
    <row r="4" spans="1:8" x14ac:dyDescent="0.3">
      <c r="A4" t="s">
        <v>9</v>
      </c>
      <c r="B4">
        <v>15.8</v>
      </c>
      <c r="C4">
        <v>5.0999999999999996</v>
      </c>
      <c r="D4">
        <v>4.0999999999999996</v>
      </c>
    </row>
    <row r="5" spans="1:8" x14ac:dyDescent="0.3">
      <c r="A5" t="s">
        <v>4</v>
      </c>
      <c r="B5">
        <v>13.9</v>
      </c>
      <c r="C5">
        <v>5.2</v>
      </c>
      <c r="D5">
        <v>3.7</v>
      </c>
    </row>
    <row r="6" spans="1:8" x14ac:dyDescent="0.3">
      <c r="A6" t="s">
        <v>2</v>
      </c>
      <c r="B6">
        <v>12</v>
      </c>
      <c r="C6">
        <v>4.5999999999999996</v>
      </c>
      <c r="D6">
        <v>4</v>
      </c>
    </row>
    <row r="7" spans="1:8" x14ac:dyDescent="0.3">
      <c r="A7" t="s">
        <v>8</v>
      </c>
      <c r="B7">
        <v>9.1999999999999993</v>
      </c>
      <c r="C7">
        <v>3</v>
      </c>
      <c r="D7">
        <v>2.4</v>
      </c>
    </row>
    <row r="8" spans="1:8" x14ac:dyDescent="0.3">
      <c r="A8" t="s">
        <v>5</v>
      </c>
      <c r="B8">
        <v>27.1</v>
      </c>
      <c r="C8">
        <v>8.8000000000000007</v>
      </c>
      <c r="D8">
        <v>9.8000000000000007</v>
      </c>
    </row>
    <row r="9" spans="1:8" x14ac:dyDescent="0.3">
      <c r="A9" t="s">
        <v>6</v>
      </c>
      <c r="B9">
        <v>2.2999999999999998</v>
      </c>
      <c r="C9">
        <v>0.4</v>
      </c>
      <c r="D9">
        <v>0.1</v>
      </c>
    </row>
    <row r="10" spans="1:8" x14ac:dyDescent="0.3">
      <c r="A10" t="s">
        <v>7</v>
      </c>
      <c r="B10">
        <v>3.9</v>
      </c>
      <c r="C10">
        <v>1.1000000000000001</v>
      </c>
      <c r="D10">
        <v>1.1000000000000001</v>
      </c>
    </row>
    <row r="11" spans="1:8" x14ac:dyDescent="0.3">
      <c r="C11" t="s">
        <v>17</v>
      </c>
    </row>
    <row r="12" spans="1:8" x14ac:dyDescent="0.3"/>
    <row r="13" spans="1:8" x14ac:dyDescent="0.3">
      <c r="A13" s="1" t="s">
        <v>11</v>
      </c>
      <c r="B13" s="2" t="s">
        <v>29</v>
      </c>
      <c r="C13" s="2" t="s">
        <v>28</v>
      </c>
      <c r="D13" s="2" t="s">
        <v>27</v>
      </c>
      <c r="E13" s="2" t="s">
        <v>17</v>
      </c>
    </row>
    <row r="14" spans="1:8" x14ac:dyDescent="0.3">
      <c r="A14" t="s">
        <v>12</v>
      </c>
      <c r="B14" s="7">
        <v>0.63</v>
      </c>
      <c r="C14" s="7">
        <v>0.06</v>
      </c>
      <c r="D14" s="7">
        <v>2.16</v>
      </c>
    </row>
    <row r="15" spans="1:8" x14ac:dyDescent="0.3">
      <c r="A15" t="s">
        <v>15</v>
      </c>
      <c r="B15" s="7">
        <v>0.2</v>
      </c>
      <c r="C15" s="7">
        <v>0.01</v>
      </c>
      <c r="D15" s="7">
        <v>0.05</v>
      </c>
    </row>
    <row r="16" spans="1:8" x14ac:dyDescent="0.3">
      <c r="A16" t="s">
        <v>14</v>
      </c>
      <c r="B16" s="7">
        <v>0.49</v>
      </c>
      <c r="C16" s="7">
        <v>7.0000000000000007E-2</v>
      </c>
      <c r="D16" s="7">
        <v>1.21</v>
      </c>
    </row>
    <row r="17" spans="1:8" x14ac:dyDescent="0.3">
      <c r="A17" t="s">
        <v>16</v>
      </c>
      <c r="B17" s="7">
        <v>0.13</v>
      </c>
      <c r="C17" s="7">
        <v>0.01</v>
      </c>
      <c r="D17" s="7">
        <v>0.03</v>
      </c>
    </row>
    <row r="18" spans="1:8" x14ac:dyDescent="0.3">
      <c r="A18" t="s">
        <v>13</v>
      </c>
      <c r="B18" s="7">
        <v>0.52</v>
      </c>
      <c r="C18" s="7">
        <v>0.04</v>
      </c>
      <c r="D18" s="7">
        <v>1.26</v>
      </c>
    </row>
    <row r="19" spans="1:8" x14ac:dyDescent="0.3"/>
    <row r="20" spans="1:8" x14ac:dyDescent="0.3">
      <c r="B20" s="1" t="s">
        <v>128</v>
      </c>
      <c r="E20" s="1" t="s">
        <v>129</v>
      </c>
    </row>
    <row r="21" spans="1:8" x14ac:dyDescent="0.3">
      <c r="A21" s="1" t="s">
        <v>31</v>
      </c>
      <c r="B21" s="1" t="s">
        <v>75</v>
      </c>
      <c r="C21" s="1" t="s">
        <v>76</v>
      </c>
      <c r="D21" s="1" t="s">
        <v>77</v>
      </c>
      <c r="E21" s="1" t="s">
        <v>125</v>
      </c>
      <c r="F21" s="1" t="s">
        <v>126</v>
      </c>
      <c r="G21" s="1" t="s">
        <v>127</v>
      </c>
      <c r="H21" s="8"/>
    </row>
    <row r="22" spans="1:8" x14ac:dyDescent="0.3">
      <c r="A22" s="4" t="s">
        <v>71</v>
      </c>
      <c r="B22">
        <v>0</v>
      </c>
      <c r="C22">
        <v>0</v>
      </c>
      <c r="D22">
        <v>0</v>
      </c>
      <c r="E22">
        <v>0</v>
      </c>
      <c r="F22">
        <v>0</v>
      </c>
      <c r="G22">
        <v>0</v>
      </c>
    </row>
    <row r="23" spans="1:8" x14ac:dyDescent="0.3">
      <c r="A23" s="4" t="s">
        <v>133</v>
      </c>
      <c r="B23">
        <v>0</v>
      </c>
      <c r="C23">
        <v>0</v>
      </c>
      <c r="D23">
        <v>0</v>
      </c>
      <c r="E23">
        <v>0</v>
      </c>
      <c r="F23">
        <v>0</v>
      </c>
      <c r="G23">
        <v>0</v>
      </c>
    </row>
    <row r="24" spans="1:8" x14ac:dyDescent="0.3">
      <c r="A24" t="s">
        <v>79</v>
      </c>
      <c r="B24">
        <v>19</v>
      </c>
      <c r="C24">
        <v>3</v>
      </c>
      <c r="D24">
        <v>4</v>
      </c>
      <c r="E24">
        <v>6.9</v>
      </c>
      <c r="F24">
        <v>0.7</v>
      </c>
      <c r="G24">
        <v>23.7</v>
      </c>
    </row>
    <row r="25" spans="1:8" x14ac:dyDescent="0.3">
      <c r="A25" t="s">
        <v>36</v>
      </c>
      <c r="B25">
        <v>40</v>
      </c>
      <c r="C25">
        <v>4</v>
      </c>
      <c r="D25">
        <v>4</v>
      </c>
      <c r="E25">
        <v>0</v>
      </c>
      <c r="F25">
        <v>0</v>
      </c>
      <c r="G25">
        <v>0</v>
      </c>
    </row>
    <row r="26" spans="1:8" x14ac:dyDescent="0.3">
      <c r="A26" t="s">
        <v>42</v>
      </c>
      <c r="B26">
        <v>20</v>
      </c>
      <c r="C26">
        <v>4</v>
      </c>
      <c r="D26">
        <v>8</v>
      </c>
      <c r="E26">
        <v>0</v>
      </c>
      <c r="F26">
        <v>0</v>
      </c>
      <c r="G26">
        <v>0</v>
      </c>
    </row>
    <row r="27" spans="1:8" x14ac:dyDescent="0.3">
      <c r="A27" t="s">
        <v>37</v>
      </c>
      <c r="B27">
        <v>30</v>
      </c>
      <c r="C27">
        <v>4</v>
      </c>
      <c r="D27">
        <v>20</v>
      </c>
      <c r="E27">
        <v>0</v>
      </c>
      <c r="F27">
        <v>0</v>
      </c>
      <c r="G27">
        <v>0</v>
      </c>
    </row>
    <row r="28" spans="1:8" x14ac:dyDescent="0.3">
      <c r="A28" t="s">
        <v>38</v>
      </c>
      <c r="B28">
        <v>40</v>
      </c>
      <c r="C28">
        <v>4</v>
      </c>
      <c r="D28">
        <v>12</v>
      </c>
      <c r="E28">
        <v>0</v>
      </c>
      <c r="F28">
        <v>0</v>
      </c>
      <c r="G28">
        <v>0</v>
      </c>
    </row>
    <row r="29" spans="1:8" x14ac:dyDescent="0.3">
      <c r="A29" t="s">
        <v>33</v>
      </c>
      <c r="B29">
        <v>0</v>
      </c>
      <c r="C29">
        <v>0</v>
      </c>
      <c r="D29">
        <v>0</v>
      </c>
      <c r="E29">
        <v>22</v>
      </c>
      <c r="F29">
        <v>3</v>
      </c>
      <c r="G29">
        <v>34</v>
      </c>
    </row>
    <row r="30" spans="1:8" x14ac:dyDescent="0.3">
      <c r="A30" t="s">
        <v>87</v>
      </c>
      <c r="B30">
        <v>0</v>
      </c>
      <c r="C30">
        <v>0</v>
      </c>
      <c r="D30">
        <v>0</v>
      </c>
      <c r="E30">
        <v>31</v>
      </c>
      <c r="F30">
        <v>3</v>
      </c>
      <c r="G30">
        <v>25</v>
      </c>
    </row>
    <row r="31" spans="1:8" x14ac:dyDescent="0.3">
      <c r="A31" t="s">
        <v>39</v>
      </c>
      <c r="B31">
        <v>45</v>
      </c>
      <c r="C31">
        <v>3</v>
      </c>
      <c r="D31">
        <v>8</v>
      </c>
      <c r="E31">
        <v>0</v>
      </c>
      <c r="F31">
        <v>0</v>
      </c>
      <c r="G31">
        <v>0</v>
      </c>
    </row>
    <row r="32" spans="1:8" x14ac:dyDescent="0.3">
      <c r="A32" t="s">
        <v>90</v>
      </c>
      <c r="B32">
        <v>20</v>
      </c>
      <c r="C32">
        <v>3</v>
      </c>
      <c r="D32">
        <v>4</v>
      </c>
      <c r="E32">
        <v>0</v>
      </c>
      <c r="F32">
        <v>0</v>
      </c>
      <c r="G32">
        <v>0</v>
      </c>
    </row>
    <row r="33" spans="1:8" x14ac:dyDescent="0.3">
      <c r="A33" t="s">
        <v>40</v>
      </c>
      <c r="B33">
        <v>40</v>
      </c>
      <c r="C33">
        <v>6</v>
      </c>
      <c r="D33">
        <v>12</v>
      </c>
      <c r="E33">
        <v>0</v>
      </c>
      <c r="F33">
        <v>0</v>
      </c>
      <c r="G33">
        <v>0</v>
      </c>
    </row>
    <row r="34" spans="1:8" x14ac:dyDescent="0.3">
      <c r="A34" t="s">
        <v>81</v>
      </c>
      <c r="B34">
        <v>15</v>
      </c>
      <c r="C34">
        <v>3</v>
      </c>
      <c r="D34">
        <v>4</v>
      </c>
      <c r="E34">
        <v>6.9</v>
      </c>
      <c r="F34">
        <v>0.7</v>
      </c>
      <c r="G34">
        <v>23.7</v>
      </c>
    </row>
    <row r="35" spans="1:8" x14ac:dyDescent="0.3">
      <c r="A35" t="s">
        <v>32</v>
      </c>
      <c r="B35">
        <v>0</v>
      </c>
      <c r="C35">
        <v>0</v>
      </c>
      <c r="D35">
        <v>0</v>
      </c>
      <c r="E35">
        <v>20</v>
      </c>
      <c r="F35">
        <v>3</v>
      </c>
      <c r="G35">
        <v>15</v>
      </c>
    </row>
    <row r="36" spans="1:8" x14ac:dyDescent="0.3">
      <c r="A36" t="s">
        <v>41</v>
      </c>
      <c r="B36">
        <v>26</v>
      </c>
      <c r="C36">
        <v>3</v>
      </c>
      <c r="D36">
        <v>9</v>
      </c>
      <c r="E36">
        <v>0</v>
      </c>
      <c r="F36">
        <v>0</v>
      </c>
      <c r="G36">
        <v>0</v>
      </c>
    </row>
    <row r="37" spans="1:8" x14ac:dyDescent="0.3">
      <c r="A37" t="s">
        <v>35</v>
      </c>
      <c r="B37">
        <v>14</v>
      </c>
      <c r="C37">
        <v>3</v>
      </c>
      <c r="D37">
        <v>4</v>
      </c>
      <c r="E37">
        <v>6.9</v>
      </c>
      <c r="F37">
        <v>0.8</v>
      </c>
      <c r="G37">
        <v>13.2</v>
      </c>
    </row>
    <row r="38" spans="1:8" x14ac:dyDescent="0.3">
      <c r="A38" t="s">
        <v>89</v>
      </c>
      <c r="B38">
        <v>20</v>
      </c>
      <c r="C38">
        <v>3</v>
      </c>
      <c r="D38">
        <v>3</v>
      </c>
      <c r="E38">
        <v>0</v>
      </c>
      <c r="F38">
        <v>0</v>
      </c>
      <c r="G38">
        <v>0</v>
      </c>
    </row>
    <row r="39" spans="1:8" x14ac:dyDescent="0.3">
      <c r="A39" t="s">
        <v>34</v>
      </c>
      <c r="B39">
        <v>19</v>
      </c>
      <c r="C39">
        <v>4</v>
      </c>
      <c r="D39">
        <v>6</v>
      </c>
      <c r="E39">
        <v>5.8</v>
      </c>
      <c r="F39">
        <v>0.5</v>
      </c>
      <c r="G39">
        <v>14.2</v>
      </c>
    </row>
    <row r="40" spans="1:8" x14ac:dyDescent="0.3">
      <c r="A40" t="s">
        <v>80</v>
      </c>
      <c r="B40">
        <v>19</v>
      </c>
      <c r="C40">
        <v>4</v>
      </c>
      <c r="D40">
        <v>5</v>
      </c>
      <c r="E40">
        <v>5.8</v>
      </c>
      <c r="F40">
        <v>0.5</v>
      </c>
      <c r="G40">
        <v>14.2</v>
      </c>
    </row>
    <row r="41" spans="1:8" x14ac:dyDescent="0.3">
      <c r="A41" t="s">
        <v>88</v>
      </c>
      <c r="B41">
        <v>0</v>
      </c>
      <c r="C41">
        <v>0</v>
      </c>
      <c r="D41">
        <v>0</v>
      </c>
      <c r="E41">
        <v>20</v>
      </c>
      <c r="F41">
        <v>3</v>
      </c>
      <c r="G41">
        <v>16</v>
      </c>
    </row>
    <row r="42" spans="1:8" x14ac:dyDescent="0.3">
      <c r="B42" s="6"/>
      <c r="C42" s="6"/>
      <c r="D42" s="6"/>
      <c r="E42" s="6"/>
      <c r="F42" s="6"/>
    </row>
    <row r="43" spans="1:8" ht="13.5" customHeight="1" x14ac:dyDescent="0.3">
      <c r="B43" s="6"/>
      <c r="C43" s="6"/>
      <c r="D43" s="6"/>
      <c r="E43" s="6"/>
      <c r="F43" s="6"/>
    </row>
    <row r="44" spans="1:8" x14ac:dyDescent="0.3">
      <c r="A44" t="s">
        <v>78</v>
      </c>
      <c r="B44" s="6" t="s">
        <v>24</v>
      </c>
      <c r="C44" s="6" t="s">
        <v>25</v>
      </c>
      <c r="D44" s="6" t="s">
        <v>26</v>
      </c>
      <c r="E44" s="6"/>
      <c r="F44" s="6"/>
      <c r="G44" s="3"/>
      <c r="H44" s="3"/>
    </row>
    <row r="45" spans="1:8" x14ac:dyDescent="0.3">
      <c r="A45" t="s">
        <v>18</v>
      </c>
      <c r="B45" s="6">
        <v>1</v>
      </c>
      <c r="C45" s="6">
        <v>0</v>
      </c>
      <c r="D45" s="6">
        <v>0</v>
      </c>
      <c r="E45" s="6"/>
      <c r="F45" s="6"/>
      <c r="G45" s="3"/>
      <c r="H45" s="3"/>
    </row>
    <row r="46" spans="1:8" x14ac:dyDescent="0.3">
      <c r="A46" t="s">
        <v>19</v>
      </c>
      <c r="B46" s="6">
        <v>0</v>
      </c>
      <c r="C46" s="6">
        <v>0</v>
      </c>
      <c r="D46" s="6">
        <v>0</v>
      </c>
      <c r="E46" s="6"/>
      <c r="F46" s="6"/>
      <c r="G46" s="3"/>
      <c r="H46" s="3"/>
    </row>
    <row r="47" spans="1:8" x14ac:dyDescent="0.3">
      <c r="A47" t="s">
        <v>20</v>
      </c>
      <c r="B47" s="6">
        <v>0</v>
      </c>
      <c r="C47" s="6">
        <v>0</v>
      </c>
      <c r="D47" s="6">
        <v>0</v>
      </c>
      <c r="E47" s="6"/>
      <c r="F47" s="6"/>
      <c r="G47" s="3"/>
      <c r="H47" s="3"/>
    </row>
    <row r="48" spans="1:8" x14ac:dyDescent="0.3">
      <c r="A48" t="s">
        <v>21</v>
      </c>
      <c r="B48" s="6">
        <v>1</v>
      </c>
      <c r="C48" s="6">
        <v>1</v>
      </c>
      <c r="D48" s="6">
        <v>1</v>
      </c>
      <c r="E48" s="6"/>
      <c r="F48" s="6"/>
      <c r="G48" s="3"/>
      <c r="H48" s="3"/>
    </row>
    <row r="49" spans="1:8" x14ac:dyDescent="0.3">
      <c r="A49" t="s">
        <v>22</v>
      </c>
      <c r="B49" s="6">
        <v>1</v>
      </c>
      <c r="C49" s="6">
        <v>1</v>
      </c>
      <c r="D49" s="6">
        <v>1</v>
      </c>
      <c r="E49" s="6"/>
      <c r="F49" s="6"/>
      <c r="G49" s="3"/>
      <c r="H49" s="3"/>
    </row>
    <row r="50" spans="1:8" x14ac:dyDescent="0.3">
      <c r="A50" t="s">
        <v>23</v>
      </c>
      <c r="B50" s="6">
        <v>1</v>
      </c>
      <c r="C50" s="6">
        <v>1</v>
      </c>
      <c r="D50" s="6">
        <v>1</v>
      </c>
      <c r="E50" s="6"/>
      <c r="F50" s="6"/>
      <c r="G50" s="3"/>
      <c r="H50" s="3"/>
    </row>
    <row r="51" spans="1:8" x14ac:dyDescent="0.3">
      <c r="B51" s="6"/>
      <c r="C51" s="6"/>
      <c r="D51" s="6"/>
      <c r="E51" s="6"/>
      <c r="F51" s="6"/>
    </row>
    <row r="52" spans="1:8" x14ac:dyDescent="0.3"/>
    <row r="53" spans="1:8" x14ac:dyDescent="0.3"/>
    <row r="54" spans="1:8" x14ac:dyDescent="0.3"/>
    <row r="55" spans="1:8" x14ac:dyDescent="0.3"/>
    <row r="56" spans="1:8" x14ac:dyDescent="0.3"/>
    <row r="57" spans="1:8" x14ac:dyDescent="0.3"/>
    <row r="58" spans="1:8" x14ac:dyDescent="0.3"/>
    <row r="59" spans="1:8" x14ac:dyDescent="0.3"/>
    <row r="60" spans="1:8" x14ac:dyDescent="0.3"/>
  </sheetData>
  <sortState xmlns:xlrd2="http://schemas.microsoft.com/office/spreadsheetml/2017/richdata2" ref="A22:G41">
    <sortCondition ref="A22"/>
  </sortState>
  <pageMargins left="0.7" right="0.7" top="0.75" bottom="0.75" header="0.3" footer="0.3"/>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1BE4169F564C46814BB9FAB023518F" ma:contentTypeVersion="22" ma:contentTypeDescription="Create a new document." ma:contentTypeScope="" ma:versionID="1090ca2bfa8751e9d1a6706c0c145016">
  <xsd:schema xmlns:xsd="http://www.w3.org/2001/XMLSchema" xmlns:xs="http://www.w3.org/2001/XMLSchema" xmlns:p="http://schemas.microsoft.com/office/2006/metadata/properties" xmlns:ns1="http://schemas.microsoft.com/sharepoint/v3" xmlns:ns2="9309d9e4-c2f9-4a9d-8201-9d5063684c05" xmlns:ns3="2afdbb08-ee7a-4098-a500-981b081c7a8a" targetNamespace="http://schemas.microsoft.com/office/2006/metadata/properties" ma:root="true" ma:fieldsID="104d4256ed56af41b7303f817756cf9f" ns1:_="" ns2:_="" ns3:_="">
    <xsd:import namespace="http://schemas.microsoft.com/sharepoint/v3"/>
    <xsd:import namespace="9309d9e4-c2f9-4a9d-8201-9d5063684c05"/>
    <xsd:import namespace="2afdbb08-ee7a-4098-a500-981b081c7a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v4k6"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1:AverageRating" minOccurs="0"/>
                <xsd:element ref="ns1:RatingCount" minOccurs="0"/>
                <xsd:element ref="ns1:RatedBy" minOccurs="0"/>
                <xsd:element ref="ns1:Ratings" minOccurs="0"/>
                <xsd:element ref="ns1:LikesCount" minOccurs="0"/>
                <xsd:element ref="ns1:LikedBy" minOccurs="0"/>
                <xsd:element ref="ns2:n3ki" minOccurs="0"/>
                <xsd:element ref="ns2:vwh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21" nillable="true" ma:displayName="Rating (0-5)" ma:decimals="2" ma:description="Average value of all the ratings that have been submitted" ma:internalName="AverageRating" ma:readOnly="true">
      <xsd:simpleType>
        <xsd:restriction base="dms:Number"/>
      </xsd:simpleType>
    </xsd:element>
    <xsd:element name="RatingCount" ma:index="22" nillable="true" ma:displayName="Number of Ratings" ma:decimals="0" ma:description="Number of ratings submitted" ma:internalName="RatingCount" ma:readOnly="true">
      <xsd:simpleType>
        <xsd:restriction base="dms:Number"/>
      </xsd:simpleType>
    </xsd:element>
    <xsd:element name="RatedBy" ma:index="23"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24" nillable="true" ma:displayName="User ratings" ma:description="User ratings for the item" ma:hidden="true" ma:internalName="Ratings">
      <xsd:simpleType>
        <xsd:restriction base="dms:Note"/>
      </xsd:simpleType>
    </xsd:element>
    <xsd:element name="LikesCount" ma:index="25" nillable="true" ma:displayName="Number of Likes" ma:internalName="LikesCount">
      <xsd:simpleType>
        <xsd:restriction base="dms:Unknown"/>
      </xsd:simpleType>
    </xsd:element>
    <xsd:element name="LikedBy" ma:index="26"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309d9e4-c2f9-4a9d-8201-9d5063684c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v4k6" ma:index="12" nillable="true" ma:displayName="Theme" ma:internalName="v4k6">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n3ki" ma:index="27" nillable="true" ma:displayName="Text" ma:internalName="n3ki">
      <xsd:simpleType>
        <xsd:restriction base="dms:Text"/>
      </xsd:simpleType>
    </xsd:element>
    <xsd:element name="vwhe" ma:index="28" nillable="true" ma:displayName="Date and time" ma:internalName="vwhe">
      <xsd:simpleType>
        <xsd:restriction base="dms:DateTime"/>
      </xsd:simpleType>
    </xsd:element>
    <xsd:element name="MediaLengthInSeconds" ma:index="2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fdbb08-ee7a-4098-a500-981b081c7a8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v4k6 xmlns="9309d9e4-c2f9-4a9d-8201-9d5063684c05" xsi:nil="true"/>
    <vwhe xmlns="9309d9e4-c2f9-4a9d-8201-9d5063684c05"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n3ki xmlns="9309d9e4-c2f9-4a9d-8201-9d5063684c05" xsi:nil="true"/>
  </documentManagement>
</p:properties>
</file>

<file path=customXml/itemProps1.xml><?xml version="1.0" encoding="utf-8"?>
<ds:datastoreItem xmlns:ds="http://schemas.openxmlformats.org/officeDocument/2006/customXml" ds:itemID="{6774D5D1-33A5-47E7-865C-C5B64D0BF42E}"/>
</file>

<file path=customXml/itemProps2.xml><?xml version="1.0" encoding="utf-8"?>
<ds:datastoreItem xmlns:ds="http://schemas.openxmlformats.org/officeDocument/2006/customXml" ds:itemID="{48EB1174-C03F-4C23-8C20-00CADE6D29A9}"/>
</file>

<file path=customXml/itemProps3.xml><?xml version="1.0" encoding="utf-8"?>
<ds:datastoreItem xmlns:ds="http://schemas.openxmlformats.org/officeDocument/2006/customXml" ds:itemID="{492B9CDA-08BD-4941-B573-E32BF1F3A1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vt:lpstr>
      <vt:lpstr>Outdoor</vt:lpstr>
      <vt:lpstr>Lookup</vt:lpstr>
      <vt:lpstr>Sheet1</vt:lpstr>
      <vt:lpstr>Sheet2</vt:lpstr>
      <vt:lpstr>Sheet3</vt:lpstr>
      <vt:lpstr>Crop</vt:lpstr>
      <vt:lpstr>Crops2</vt:lpstr>
      <vt:lpstr>housing</vt:lpstr>
      <vt:lpstr>padocks</vt:lpstr>
      <vt:lpstr>yes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 Tucker</dc:creator>
  <cp:lastModifiedBy>Justin Richardson</cp:lastModifiedBy>
  <cp:lastPrinted>2015-06-18T12:45:00Z</cp:lastPrinted>
  <dcterms:created xsi:type="dcterms:W3CDTF">2015-05-06T23:09:20Z</dcterms:created>
  <dcterms:modified xsi:type="dcterms:W3CDTF">2021-11-11T03:24:27Z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0x010100001BE4169F564C46814BB9FAB023518F</vt:lpwstr>
  </property>
</Properties>
</file>